
<file path=[Content_Types].xml><?xml version="1.0" encoding="utf-8"?>
<Types xmlns="http://schemas.openxmlformats.org/package/2006/content-types">
  <Default Extension="bin" ContentType="application/vnd.openxmlformats-officedocument.spreadsheetml.printerSettings"/>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EstaPasta_de_trabalho"/>
  <mc:AlternateContent xmlns:mc="http://schemas.openxmlformats.org/markup-compatibility/2006">
    <mc:Choice Requires="x15">
      <x15ac:absPath xmlns:x15ac="http://schemas.microsoft.com/office/spreadsheetml/2010/11/ac" url="X:\GIN\01_PROJETOS\11_UO_Brusque\580_CC_2025_00x_Const Escola BRU\Publicar\Nota de Esclarecimento 01\"/>
    </mc:Choice>
  </mc:AlternateContent>
  <bookViews>
    <workbookView xWindow="0" yWindow="0" windowWidth="23040" windowHeight="8664" tabRatio="634"/>
  </bookViews>
  <sheets>
    <sheet name="Orçamentária" sheetId="1" r:id="rId1"/>
    <sheet name="Cronograma Físico Finaceiro" sheetId="3" r:id="rId2"/>
  </sheets>
  <definedNames>
    <definedName name="_xlnm.Print_Area" localSheetId="1">'Cronograma Físico Finaceiro'!$A$4:$DA$109</definedName>
    <definedName name="_xlnm.Print_Area" localSheetId="0">Orçamentária!$C$1:$L$1366</definedName>
    <definedName name="_xlnm.Print_Titles" localSheetId="1">'Cronograma Físico Finaceiro'!$A:$F</definedName>
    <definedName name="_xlnm.Print_Titles" localSheetId="0">Orçamentária!$19:$21</definedName>
    <definedName name="Z_419A589E_2E50_4375_AD52_77E7DEBAB9C0_.wvu.Cols" localSheetId="0" hidden="1">Orçamentária!#REF!</definedName>
    <definedName name="Z_419A589E_2E50_4375_AD52_77E7DEBAB9C0_.wvu.PrintArea" localSheetId="0" hidden="1">Orçamentária!$C$18:$L$1366</definedName>
    <definedName name="Z_419A589E_2E50_4375_AD52_77E7DEBAB9C0_.wvu.PrintTitles" localSheetId="0" hidden="1">Orçamentária!$19:$21</definedName>
    <definedName name="Z_419A589E_2E50_4375_AD52_77E7DEBAB9C0_.wvu.Rows" localSheetId="0" hidden="1">Orçamentária!#REF!,Orçamentária!#REF!,Orçamentária!#REF!</definedName>
  </definedNames>
  <calcPr calcId="152511"/>
  <customWorkbookViews>
    <customWorkbookView name="orcamento - Modo de exibição pessoal" guid="{419A589E-2E50-4375-AD52-77E7DEBAB9C0}" mergeInterval="0" personalView="1" maximized="1" xWindow="1" yWindow="1" windowWidth="1436" windowHeight="670" tabRatio="63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5" i="1" l="1"/>
  <c r="K135" i="1" s="1"/>
  <c r="J135" i="1"/>
  <c r="I135" i="1"/>
  <c r="J134" i="1"/>
  <c r="I134" i="1"/>
  <c r="L134" i="1" s="1"/>
  <c r="K134" i="1" s="1"/>
  <c r="J132" i="1"/>
  <c r="I132" i="1"/>
  <c r="L132" i="1" s="1"/>
  <c r="K132" i="1" s="1"/>
  <c r="J131" i="1"/>
  <c r="I131" i="1"/>
  <c r="L131" i="1" s="1"/>
  <c r="K131" i="1" s="1"/>
  <c r="J130" i="1"/>
  <c r="I130" i="1"/>
  <c r="L130" i="1" s="1"/>
  <c r="K130" i="1" s="1"/>
  <c r="L129" i="1"/>
  <c r="J129" i="1"/>
  <c r="K129" i="1" s="1"/>
  <c r="I129" i="1"/>
  <c r="J128" i="1"/>
  <c r="I128" i="1"/>
  <c r="L128" i="1" s="1"/>
  <c r="K128" i="1" s="1"/>
  <c r="J127" i="1"/>
  <c r="I127" i="1"/>
  <c r="L127" i="1" s="1"/>
  <c r="K127" i="1" s="1"/>
  <c r="J126" i="1"/>
  <c r="I126" i="1"/>
  <c r="L126" i="1" s="1"/>
  <c r="K126" i="1" s="1"/>
  <c r="L125" i="1"/>
  <c r="J125" i="1"/>
  <c r="K125" i="1" s="1"/>
  <c r="I125" i="1"/>
  <c r="J124" i="1"/>
  <c r="I124" i="1"/>
  <c r="L124" i="1" s="1"/>
  <c r="K124" i="1" s="1"/>
  <c r="I107" i="1" l="1"/>
  <c r="L107" i="1" s="1"/>
  <c r="K107" i="1" s="1"/>
  <c r="J107" i="1"/>
  <c r="T136" i="1" l="1"/>
  <c r="R136" i="1"/>
  <c r="S136" i="1" s="1"/>
  <c r="J136" i="1"/>
  <c r="I136" i="1"/>
  <c r="L136" i="1" s="1"/>
  <c r="T137" i="1"/>
  <c r="R138" i="1"/>
  <c r="S138" i="1" s="1"/>
  <c r="R139" i="1"/>
  <c r="S139" i="1" s="1"/>
  <c r="R140" i="1"/>
  <c r="S140" i="1" s="1"/>
  <c r="R137" i="1"/>
  <c r="S137" i="1" s="1"/>
  <c r="J143" i="1"/>
  <c r="I143" i="1"/>
  <c r="L143" i="1" s="1"/>
  <c r="K136" i="1" l="1"/>
  <c r="K143" i="1"/>
  <c r="E95" i="1"/>
  <c r="I1141" i="1"/>
  <c r="L1141" i="1" s="1"/>
  <c r="J1141" i="1"/>
  <c r="J1154" i="1"/>
  <c r="I1154" i="1"/>
  <c r="L1154" i="1" s="1"/>
  <c r="J1153" i="1"/>
  <c r="I1153" i="1"/>
  <c r="L1153" i="1" s="1"/>
  <c r="K1153" i="1" s="1"/>
  <c r="J1152" i="1"/>
  <c r="I1152" i="1"/>
  <c r="L1152" i="1" s="1"/>
  <c r="K1152" i="1" s="1"/>
  <c r="J1150" i="1"/>
  <c r="I1150" i="1"/>
  <c r="L1150" i="1" s="1"/>
  <c r="J1149" i="1"/>
  <c r="I1149" i="1"/>
  <c r="L1149" i="1" s="1"/>
  <c r="K1149" i="1" s="1"/>
  <c r="J1148" i="1"/>
  <c r="I1148" i="1"/>
  <c r="L1148" i="1" s="1"/>
  <c r="J1146" i="1"/>
  <c r="I1146" i="1"/>
  <c r="L1146" i="1" s="1"/>
  <c r="J1145" i="1"/>
  <c r="I1145" i="1"/>
  <c r="L1145" i="1" s="1"/>
  <c r="J1144" i="1"/>
  <c r="I1144" i="1"/>
  <c r="L1144" i="1" s="1"/>
  <c r="J1143" i="1"/>
  <c r="I1143" i="1"/>
  <c r="L1143" i="1" s="1"/>
  <c r="K1143" i="1" s="1"/>
  <c r="J1142" i="1"/>
  <c r="I1142" i="1"/>
  <c r="L1142" i="1" s="1"/>
  <c r="K1142" i="1" s="1"/>
  <c r="J1140" i="1"/>
  <c r="I1140" i="1"/>
  <c r="L1140" i="1" s="1"/>
  <c r="J1139" i="1"/>
  <c r="I1139" i="1"/>
  <c r="L1139" i="1" s="1"/>
  <c r="K1139" i="1" s="1"/>
  <c r="J1138" i="1"/>
  <c r="I1138" i="1"/>
  <c r="L1138" i="1" s="1"/>
  <c r="J1136" i="1"/>
  <c r="I1136" i="1"/>
  <c r="L1136" i="1" s="1"/>
  <c r="J1135" i="1"/>
  <c r="I1135" i="1"/>
  <c r="L1135" i="1" s="1"/>
  <c r="J1134" i="1"/>
  <c r="I1134" i="1"/>
  <c r="L1134" i="1" s="1"/>
  <c r="K1134" i="1" s="1"/>
  <c r="J1133" i="1"/>
  <c r="I1133" i="1"/>
  <c r="L1133" i="1" s="1"/>
  <c r="K1133" i="1" s="1"/>
  <c r="J1287" i="1"/>
  <c r="I1287" i="1"/>
  <c r="L1287" i="1" s="1"/>
  <c r="K1287" i="1" s="1"/>
  <c r="J1281" i="1"/>
  <c r="I1281" i="1"/>
  <c r="L1281" i="1" s="1"/>
  <c r="J1280" i="1"/>
  <c r="I1280" i="1"/>
  <c r="L1280" i="1" s="1"/>
  <c r="K1280" i="1" s="1"/>
  <c r="J1221" i="1"/>
  <c r="I1221" i="1"/>
  <c r="L1221" i="1" s="1"/>
  <c r="J1199" i="1"/>
  <c r="I1199" i="1"/>
  <c r="L1199" i="1" s="1"/>
  <c r="J1187" i="1"/>
  <c r="I1187" i="1"/>
  <c r="L1187" i="1" s="1"/>
  <c r="J1171" i="1"/>
  <c r="I1171" i="1"/>
  <c r="L1171" i="1" s="1"/>
  <c r="K1140" i="1" l="1"/>
  <c r="K1135" i="1"/>
  <c r="K1145" i="1"/>
  <c r="K1150" i="1"/>
  <c r="K1221" i="1"/>
  <c r="K1138" i="1"/>
  <c r="K1148" i="1"/>
  <c r="K1154" i="1"/>
  <c r="K1141" i="1"/>
  <c r="K1144" i="1"/>
  <c r="K1146" i="1"/>
  <c r="K1136" i="1"/>
  <c r="K1281" i="1"/>
  <c r="K1199" i="1"/>
  <c r="K1171" i="1"/>
  <c r="K1187" i="1"/>
  <c r="J1100" i="1"/>
  <c r="I1100" i="1"/>
  <c r="L1100" i="1" s="1"/>
  <c r="J1099" i="1"/>
  <c r="I1099" i="1"/>
  <c r="L1099" i="1" s="1"/>
  <c r="J986" i="1"/>
  <c r="J987" i="1" s="1"/>
  <c r="I986" i="1"/>
  <c r="L986" i="1" s="1"/>
  <c r="J985" i="1"/>
  <c r="I985" i="1"/>
  <c r="L985" i="1" s="1"/>
  <c r="J799" i="1"/>
  <c r="I799" i="1"/>
  <c r="L799" i="1" s="1"/>
  <c r="K985" i="1" l="1"/>
  <c r="K1100" i="1"/>
  <c r="K1099" i="1"/>
  <c r="L987" i="1"/>
  <c r="K986" i="1"/>
  <c r="K987" i="1" s="1"/>
  <c r="K799" i="1"/>
  <c r="J991" i="1"/>
  <c r="I991" i="1"/>
  <c r="L991" i="1" s="1"/>
  <c r="J979" i="1"/>
  <c r="I979" i="1"/>
  <c r="L979" i="1" s="1"/>
  <c r="K979" i="1" s="1"/>
  <c r="J936" i="1"/>
  <c r="I936" i="1"/>
  <c r="L936" i="1" s="1"/>
  <c r="J928" i="1"/>
  <c r="I928" i="1"/>
  <c r="L928" i="1" s="1"/>
  <c r="J917" i="1"/>
  <c r="I917" i="1"/>
  <c r="L917" i="1" s="1"/>
  <c r="J916" i="1"/>
  <c r="I916" i="1"/>
  <c r="L916" i="1" s="1"/>
  <c r="J918" i="1" l="1"/>
  <c r="K991" i="1"/>
  <c r="K928" i="1"/>
  <c r="K917" i="1"/>
  <c r="K936" i="1"/>
  <c r="L918" i="1"/>
  <c r="K916" i="1"/>
  <c r="K918" i="1" s="1"/>
  <c r="J40" i="1" l="1"/>
  <c r="I40" i="1"/>
  <c r="L40" i="1" s="1"/>
  <c r="E62" i="1"/>
  <c r="E61" i="1"/>
  <c r="E60" i="1"/>
  <c r="E63" i="1"/>
  <c r="J39" i="1"/>
  <c r="I39" i="1"/>
  <c r="L39" i="1" s="1"/>
  <c r="K40" i="1" l="1"/>
  <c r="K39" i="1"/>
  <c r="J38" i="1" l="1"/>
  <c r="I38" i="1"/>
  <c r="L38" i="1" s="1"/>
  <c r="K38" i="1" l="1"/>
  <c r="J199" i="1"/>
  <c r="I199" i="1"/>
  <c r="L199" i="1" s="1"/>
  <c r="K199" i="1" s="1"/>
  <c r="J439" i="1"/>
  <c r="I439" i="1"/>
  <c r="L439" i="1" s="1"/>
  <c r="J423" i="1"/>
  <c r="I423" i="1"/>
  <c r="L423" i="1" s="1"/>
  <c r="K423" i="1" s="1"/>
  <c r="J1105" i="1"/>
  <c r="I1105" i="1"/>
  <c r="L1105" i="1" s="1"/>
  <c r="J1104" i="1"/>
  <c r="I1104" i="1"/>
  <c r="L1104" i="1" s="1"/>
  <c r="J386" i="1"/>
  <c r="I386" i="1"/>
  <c r="L386" i="1" s="1"/>
  <c r="J385" i="1"/>
  <c r="I385" i="1"/>
  <c r="L385" i="1" s="1"/>
  <c r="J395" i="1"/>
  <c r="I395" i="1"/>
  <c r="L395" i="1" s="1"/>
  <c r="J209" i="1"/>
  <c r="I209" i="1"/>
  <c r="L209" i="1" s="1"/>
  <c r="J281" i="1"/>
  <c r="I281" i="1"/>
  <c r="L281" i="1" s="1"/>
  <c r="J280" i="1"/>
  <c r="I280" i="1"/>
  <c r="L280" i="1" s="1"/>
  <c r="K280" i="1" s="1"/>
  <c r="J384" i="1"/>
  <c r="I384" i="1"/>
  <c r="L384" i="1" s="1"/>
  <c r="J379" i="1"/>
  <c r="I379" i="1"/>
  <c r="L379" i="1" s="1"/>
  <c r="J378" i="1"/>
  <c r="I378" i="1"/>
  <c r="L378" i="1" s="1"/>
  <c r="K378" i="1" s="1"/>
  <c r="J374" i="1"/>
  <c r="I374" i="1"/>
  <c r="L374" i="1" s="1"/>
  <c r="J364" i="1"/>
  <c r="I364" i="1"/>
  <c r="L364" i="1" s="1"/>
  <c r="J381" i="1"/>
  <c r="I381" i="1"/>
  <c r="L381" i="1" s="1"/>
  <c r="J357" i="1"/>
  <c r="I357" i="1"/>
  <c r="L357" i="1" s="1"/>
  <c r="J421" i="1"/>
  <c r="I421" i="1"/>
  <c r="L421" i="1" s="1"/>
  <c r="J420" i="1"/>
  <c r="I420" i="1"/>
  <c r="L420" i="1" s="1"/>
  <c r="J419" i="1"/>
  <c r="I419" i="1"/>
  <c r="L419" i="1" s="1"/>
  <c r="J197" i="1"/>
  <c r="I197" i="1"/>
  <c r="L197" i="1" s="1"/>
  <c r="J198" i="1"/>
  <c r="I198" i="1"/>
  <c r="L198" i="1" s="1"/>
  <c r="J196" i="1"/>
  <c r="I196" i="1"/>
  <c r="L196" i="1" s="1"/>
  <c r="J260" i="1"/>
  <c r="I260" i="1"/>
  <c r="L260" i="1" s="1"/>
  <c r="E288" i="1"/>
  <c r="J288" i="1" s="1"/>
  <c r="I288" i="1"/>
  <c r="J258" i="1"/>
  <c r="I258" i="1"/>
  <c r="L258" i="1" s="1"/>
  <c r="E255" i="1"/>
  <c r="J255" i="1" s="1"/>
  <c r="I255" i="1"/>
  <c r="L255" i="1" s="1"/>
  <c r="J228" i="1"/>
  <c r="I228" i="1"/>
  <c r="L228" i="1" s="1"/>
  <c r="J244" i="1"/>
  <c r="I244" i="1"/>
  <c r="L244" i="1" s="1"/>
  <c r="J243" i="1"/>
  <c r="I243" i="1"/>
  <c r="L243" i="1" s="1"/>
  <c r="J242" i="1"/>
  <c r="I242" i="1"/>
  <c r="L242" i="1" s="1"/>
  <c r="J163" i="1"/>
  <c r="I163" i="1"/>
  <c r="L163" i="1" s="1"/>
  <c r="J47" i="1"/>
  <c r="I47" i="1"/>
  <c r="L47" i="1" s="1"/>
  <c r="K1105" i="1" l="1"/>
  <c r="K386" i="1"/>
  <c r="K395" i="1"/>
  <c r="K385" i="1"/>
  <c r="K439" i="1"/>
  <c r="K1104" i="1"/>
  <c r="K209" i="1"/>
  <c r="K281" i="1"/>
  <c r="K384" i="1"/>
  <c r="K379" i="1"/>
  <c r="K374" i="1"/>
  <c r="K364" i="1"/>
  <c r="K381" i="1"/>
  <c r="K258" i="1"/>
  <c r="K357" i="1"/>
  <c r="K163" i="1"/>
  <c r="K420" i="1"/>
  <c r="K421" i="1"/>
  <c r="K228" i="1"/>
  <c r="K197" i="1"/>
  <c r="K419" i="1"/>
  <c r="L288" i="1"/>
  <c r="K288" i="1" s="1"/>
  <c r="K244" i="1"/>
  <c r="K243" i="1"/>
  <c r="K260" i="1"/>
  <c r="K198" i="1"/>
  <c r="K196" i="1"/>
  <c r="K255" i="1"/>
  <c r="K242" i="1"/>
  <c r="K47" i="1"/>
  <c r="J269" i="1"/>
  <c r="I269" i="1"/>
  <c r="L269" i="1" s="1"/>
  <c r="J268" i="1"/>
  <c r="I268" i="1"/>
  <c r="L268" i="1" s="1"/>
  <c r="J267" i="1"/>
  <c r="I267" i="1"/>
  <c r="L267" i="1" s="1"/>
  <c r="J266" i="1"/>
  <c r="I266" i="1"/>
  <c r="L266" i="1" s="1"/>
  <c r="K268" i="1" l="1"/>
  <c r="K267" i="1"/>
  <c r="J270" i="1"/>
  <c r="K269" i="1"/>
  <c r="L270" i="1"/>
  <c r="K266" i="1"/>
  <c r="J1159" i="1"/>
  <c r="I1159" i="1"/>
  <c r="L1159" i="1" s="1"/>
  <c r="J1158" i="1"/>
  <c r="I1158" i="1"/>
  <c r="L1158" i="1" s="1"/>
  <c r="J676" i="1"/>
  <c r="I676" i="1"/>
  <c r="L676" i="1" s="1"/>
  <c r="J677" i="1"/>
  <c r="I677" i="1"/>
  <c r="L677" i="1" s="1"/>
  <c r="K1159" i="1" l="1"/>
  <c r="K676" i="1"/>
  <c r="J678" i="1"/>
  <c r="K270" i="1"/>
  <c r="L678" i="1"/>
  <c r="J1160" i="1"/>
  <c r="L1160" i="1"/>
  <c r="K1158" i="1"/>
  <c r="K677" i="1"/>
  <c r="E35" i="1"/>
  <c r="K1160" i="1" l="1"/>
  <c r="K678" i="1"/>
  <c r="E335" i="1"/>
  <c r="J335" i="1" s="1"/>
  <c r="I335" i="1"/>
  <c r="I75" i="1"/>
  <c r="E75" i="1"/>
  <c r="I73" i="1"/>
  <c r="E73" i="1"/>
  <c r="I72" i="1"/>
  <c r="E72" i="1"/>
  <c r="J27" i="1"/>
  <c r="I27" i="1"/>
  <c r="L27" i="1" s="1"/>
  <c r="J26" i="1"/>
  <c r="I26" i="1"/>
  <c r="L26" i="1" s="1"/>
  <c r="J28" i="1"/>
  <c r="I28" i="1"/>
  <c r="L28" i="1" s="1"/>
  <c r="J25" i="1"/>
  <c r="I25" i="1"/>
  <c r="L25" i="1" s="1"/>
  <c r="J29" i="1"/>
  <c r="I29" i="1"/>
  <c r="L29" i="1" s="1"/>
  <c r="B24" i="3"/>
  <c r="B23" i="3"/>
  <c r="B22" i="3"/>
  <c r="B21" i="3"/>
  <c r="B20" i="3"/>
  <c r="B19" i="3"/>
  <c r="DA24" i="3"/>
  <c r="CZ24" i="3"/>
  <c r="DA23" i="3"/>
  <c r="CZ23" i="3"/>
  <c r="DA22" i="3"/>
  <c r="CZ22" i="3"/>
  <c r="DA21" i="3"/>
  <c r="CZ21" i="3"/>
  <c r="DA20" i="3"/>
  <c r="CZ20" i="3"/>
  <c r="DA19" i="3"/>
  <c r="CZ19"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90" i="3"/>
  <c r="B91" i="3"/>
  <c r="B95" i="3"/>
  <c r="B94" i="3"/>
  <c r="B93" i="3"/>
  <c r="B92" i="3"/>
  <c r="DA93" i="3"/>
  <c r="CZ93" i="3"/>
  <c r="DA92" i="3"/>
  <c r="CZ92" i="3"/>
  <c r="CO92" i="3"/>
  <c r="CM92" i="3"/>
  <c r="CK92" i="3"/>
  <c r="BI92" i="3"/>
  <c r="BG92" i="3"/>
  <c r="BE92" i="3"/>
  <c r="AC92" i="3"/>
  <c r="AA92" i="3"/>
  <c r="Y92" i="3"/>
  <c r="CG92" i="3"/>
  <c r="CI92" i="3"/>
  <c r="DA91" i="3"/>
  <c r="CZ91" i="3"/>
  <c r="DA90" i="3"/>
  <c r="CZ90" i="3"/>
  <c r="DA89" i="3"/>
  <c r="CZ89" i="3"/>
  <c r="DA88" i="3"/>
  <c r="CZ88" i="3"/>
  <c r="DA87" i="3"/>
  <c r="CZ87" i="3"/>
  <c r="DA86" i="3"/>
  <c r="CZ86" i="3"/>
  <c r="DA85" i="3"/>
  <c r="CZ85" i="3"/>
  <c r="DA83" i="3"/>
  <c r="CZ83" i="3"/>
  <c r="DA82" i="3"/>
  <c r="CZ82" i="3"/>
  <c r="DA81" i="3"/>
  <c r="CZ81" i="3"/>
  <c r="DA80" i="3"/>
  <c r="CZ80" i="3"/>
  <c r="DA79" i="3"/>
  <c r="CZ79" i="3"/>
  <c r="DA78" i="3"/>
  <c r="CZ78" i="3"/>
  <c r="DA76" i="3"/>
  <c r="CZ76" i="3"/>
  <c r="DA75" i="3"/>
  <c r="CZ75" i="3"/>
  <c r="DA74" i="3"/>
  <c r="CZ74" i="3"/>
  <c r="DA72" i="3"/>
  <c r="CZ72" i="3"/>
  <c r="DA71" i="3"/>
  <c r="CZ71" i="3"/>
  <c r="DA70" i="3"/>
  <c r="CZ70" i="3"/>
  <c r="DA69" i="3"/>
  <c r="CZ69" i="3"/>
  <c r="DA68" i="3"/>
  <c r="CZ68" i="3"/>
  <c r="DA67" i="3"/>
  <c r="CZ67" i="3"/>
  <c r="DA66" i="3"/>
  <c r="CZ66" i="3"/>
  <c r="DA65" i="3"/>
  <c r="CZ65" i="3"/>
  <c r="DA64" i="3"/>
  <c r="CZ64" i="3"/>
  <c r="DA63" i="3"/>
  <c r="CZ63" i="3"/>
  <c r="DA61" i="3"/>
  <c r="CZ61" i="3"/>
  <c r="DA60" i="3"/>
  <c r="CZ60" i="3"/>
  <c r="DA59" i="3"/>
  <c r="CZ59" i="3"/>
  <c r="DA58" i="3"/>
  <c r="CZ58" i="3"/>
  <c r="DA57" i="3"/>
  <c r="CZ57" i="3"/>
  <c r="DA56" i="3"/>
  <c r="CZ56" i="3"/>
  <c r="DA55" i="3"/>
  <c r="CZ55" i="3"/>
  <c r="DA53" i="3"/>
  <c r="CZ53" i="3"/>
  <c r="DA52" i="3"/>
  <c r="CZ52" i="3"/>
  <c r="DA51" i="3"/>
  <c r="CZ51" i="3"/>
  <c r="DA42" i="3"/>
  <c r="CZ42" i="3"/>
  <c r="DA41" i="3"/>
  <c r="CZ41" i="3"/>
  <c r="DA40" i="3"/>
  <c r="CZ40" i="3"/>
  <c r="DA39" i="3"/>
  <c r="CZ39" i="3"/>
  <c r="DA38" i="3"/>
  <c r="CZ38" i="3"/>
  <c r="DA37" i="3"/>
  <c r="CZ37" i="3"/>
  <c r="DA36" i="3"/>
  <c r="CZ36" i="3"/>
  <c r="L335" i="1" l="1"/>
  <c r="K335" i="1" s="1"/>
  <c r="L73" i="1"/>
  <c r="L75" i="1"/>
  <c r="L72" i="1"/>
  <c r="J30" i="1"/>
  <c r="J75" i="1"/>
  <c r="K75" i="1" s="1"/>
  <c r="L30" i="1"/>
  <c r="J72" i="1"/>
  <c r="K72" i="1" s="1"/>
  <c r="J73" i="1"/>
  <c r="K26" i="1"/>
  <c r="K29" i="1"/>
  <c r="K25" i="1"/>
  <c r="K27" i="1"/>
  <c r="K28" i="1"/>
  <c r="AE92" i="3"/>
  <c r="BK92" i="3"/>
  <c r="CQ92" i="3"/>
  <c r="AG92" i="3"/>
  <c r="BM92" i="3"/>
  <c r="CS92" i="3"/>
  <c r="AI92" i="3"/>
  <c r="BO92" i="3"/>
  <c r="CU92" i="3"/>
  <c r="AK92" i="3"/>
  <c r="BQ92" i="3"/>
  <c r="CW92" i="3"/>
  <c r="G92" i="3"/>
  <c r="AM92" i="3"/>
  <c r="BS92" i="3"/>
  <c r="I92" i="3"/>
  <c r="AO92" i="3"/>
  <c r="BU92" i="3"/>
  <c r="K92" i="3"/>
  <c r="AQ92" i="3"/>
  <c r="BW92" i="3"/>
  <c r="M92" i="3"/>
  <c r="AS92" i="3"/>
  <c r="BY92" i="3"/>
  <c r="O92" i="3"/>
  <c r="AU92" i="3"/>
  <c r="CA92" i="3"/>
  <c r="Q92" i="3"/>
  <c r="AW92" i="3"/>
  <c r="CC92" i="3"/>
  <c r="S92" i="3"/>
  <c r="AY92" i="3"/>
  <c r="CE92" i="3"/>
  <c r="U92" i="3"/>
  <c r="BA92" i="3"/>
  <c r="W92" i="3"/>
  <c r="BC92" i="3"/>
  <c r="K73" i="1" l="1"/>
  <c r="K30" i="1"/>
  <c r="B34" i="3" l="1"/>
  <c r="B33" i="3"/>
  <c r="B32" i="3"/>
  <c r="B31" i="3"/>
  <c r="B30" i="3"/>
  <c r="B29" i="3"/>
  <c r="B28" i="3"/>
  <c r="B27" i="3"/>
  <c r="B26" i="3"/>
  <c r="B25" i="3"/>
  <c r="B18" i="3"/>
  <c r="B17" i="3"/>
  <c r="B16" i="3"/>
  <c r="B14" i="3"/>
  <c r="B13" i="3"/>
  <c r="B12" i="3"/>
  <c r="B11" i="3"/>
  <c r="B10" i="3"/>
  <c r="DA14" i="3"/>
  <c r="CZ14" i="3"/>
  <c r="DA13" i="3"/>
  <c r="CZ13" i="3"/>
  <c r="DA12" i="3"/>
  <c r="CZ12" i="3"/>
  <c r="DA11" i="3"/>
  <c r="CZ11" i="3"/>
  <c r="DA10" i="3"/>
  <c r="CZ10" i="3"/>
  <c r="B9" i="3"/>
  <c r="CZ16" i="3"/>
  <c r="DA16" i="3"/>
  <c r="CZ17" i="3"/>
  <c r="DA17" i="3"/>
  <c r="CZ26" i="3"/>
  <c r="DA26" i="3"/>
  <c r="CZ27" i="3"/>
  <c r="DA27" i="3"/>
  <c r="CZ28" i="3"/>
  <c r="DA28" i="3"/>
  <c r="CZ29" i="3"/>
  <c r="DA29" i="3"/>
  <c r="CZ30" i="3"/>
  <c r="DA30" i="3"/>
  <c r="CZ31" i="3"/>
  <c r="DA31" i="3"/>
  <c r="CZ32" i="3"/>
  <c r="DA32" i="3"/>
  <c r="CZ33" i="3"/>
  <c r="DA33" i="3"/>
  <c r="CZ34" i="3"/>
  <c r="DA34" i="3"/>
  <c r="CZ43" i="3"/>
  <c r="DA43" i="3"/>
  <c r="CZ44" i="3"/>
  <c r="DA44" i="3"/>
  <c r="CZ46" i="3"/>
  <c r="DA46" i="3"/>
  <c r="CZ47" i="3"/>
  <c r="DA47" i="3"/>
  <c r="CZ48" i="3"/>
  <c r="DA48" i="3"/>
  <c r="CZ49" i="3"/>
  <c r="DA49" i="3"/>
  <c r="CZ94" i="3"/>
  <c r="DA94" i="3"/>
  <c r="CZ95" i="3"/>
  <c r="DA95" i="3"/>
  <c r="B6" i="3"/>
  <c r="B5" i="3"/>
  <c r="J289" i="1"/>
  <c r="I289" i="1"/>
  <c r="L289" i="1" s="1"/>
  <c r="J491" i="1"/>
  <c r="I491" i="1"/>
  <c r="L491" i="1" s="1"/>
  <c r="J471" i="1"/>
  <c r="I471" i="1"/>
  <c r="L471" i="1" s="1"/>
  <c r="K471" i="1" s="1"/>
  <c r="K289" i="1" l="1"/>
  <c r="K491" i="1"/>
  <c r="J1317" i="1" l="1"/>
  <c r="I1317" i="1"/>
  <c r="L1317" i="1" s="1"/>
  <c r="J1316" i="1"/>
  <c r="I1316" i="1"/>
  <c r="L1316" i="1" s="1"/>
  <c r="J1315" i="1"/>
  <c r="I1315" i="1"/>
  <c r="L1315" i="1" s="1"/>
  <c r="J1314" i="1"/>
  <c r="I1314" i="1"/>
  <c r="L1314" i="1" s="1"/>
  <c r="J1313" i="1"/>
  <c r="I1313" i="1"/>
  <c r="L1313" i="1" s="1"/>
  <c r="J1312" i="1"/>
  <c r="I1312" i="1"/>
  <c r="L1312" i="1" s="1"/>
  <c r="J1318" i="1" l="1"/>
  <c r="C94" i="3" s="1"/>
  <c r="L1318" i="1"/>
  <c r="K1316" i="1"/>
  <c r="K1315" i="1"/>
  <c r="K1312" i="1"/>
  <c r="K1314" i="1"/>
  <c r="K1313" i="1"/>
  <c r="K1317" i="1"/>
  <c r="K1318" i="1" l="1"/>
  <c r="D94" i="3" s="1"/>
  <c r="E442" i="1"/>
  <c r="E441" i="1"/>
  <c r="J441" i="1" s="1"/>
  <c r="I441" i="1"/>
  <c r="I442" i="1"/>
  <c r="I443" i="1"/>
  <c r="L443" i="1" s="1"/>
  <c r="J443" i="1"/>
  <c r="I445" i="1"/>
  <c r="L445" i="1" s="1"/>
  <c r="J445" i="1"/>
  <c r="I446" i="1"/>
  <c r="L446" i="1" s="1"/>
  <c r="J446" i="1"/>
  <c r="I448" i="1"/>
  <c r="L448" i="1" s="1"/>
  <c r="J448" i="1"/>
  <c r="I450" i="1"/>
  <c r="L450" i="1" s="1"/>
  <c r="J450" i="1"/>
  <c r="I452" i="1"/>
  <c r="L452" i="1" s="1"/>
  <c r="J452" i="1"/>
  <c r="I453" i="1"/>
  <c r="L453" i="1" s="1"/>
  <c r="J453" i="1"/>
  <c r="I455" i="1"/>
  <c r="L455" i="1" s="1"/>
  <c r="J455" i="1"/>
  <c r="I456" i="1"/>
  <c r="L456" i="1" s="1"/>
  <c r="J456" i="1"/>
  <c r="I458" i="1"/>
  <c r="L458" i="1" s="1"/>
  <c r="J458" i="1"/>
  <c r="I459" i="1"/>
  <c r="L459" i="1" s="1"/>
  <c r="J459" i="1"/>
  <c r="I460" i="1"/>
  <c r="L460" i="1" s="1"/>
  <c r="J460" i="1"/>
  <c r="J438" i="1"/>
  <c r="I438" i="1"/>
  <c r="L438" i="1" s="1"/>
  <c r="J1132" i="1"/>
  <c r="I1132" i="1"/>
  <c r="L1132" i="1" s="1"/>
  <c r="J1131" i="1"/>
  <c r="I1131" i="1"/>
  <c r="L1131" i="1" s="1"/>
  <c r="J1130" i="1"/>
  <c r="I1130" i="1"/>
  <c r="L1130" i="1" s="1"/>
  <c r="J1129" i="1"/>
  <c r="I1129" i="1"/>
  <c r="L1129" i="1" s="1"/>
  <c r="J1128" i="1"/>
  <c r="I1128" i="1"/>
  <c r="L1128" i="1" s="1"/>
  <c r="J1127" i="1"/>
  <c r="I1127" i="1"/>
  <c r="L1127" i="1" s="1"/>
  <c r="J1126" i="1"/>
  <c r="I1126" i="1"/>
  <c r="L1126" i="1" s="1"/>
  <c r="J1125" i="1"/>
  <c r="I1125" i="1"/>
  <c r="L1125" i="1" s="1"/>
  <c r="J1124" i="1"/>
  <c r="I1124" i="1"/>
  <c r="L1124" i="1" s="1"/>
  <c r="J1123" i="1"/>
  <c r="I1123" i="1"/>
  <c r="L1123" i="1" s="1"/>
  <c r="J1122" i="1"/>
  <c r="I1122" i="1"/>
  <c r="L1122" i="1" s="1"/>
  <c r="J1121" i="1"/>
  <c r="I1121" i="1"/>
  <c r="L1121" i="1" s="1"/>
  <c r="J1155" i="1" l="1"/>
  <c r="L442" i="1"/>
  <c r="K460" i="1"/>
  <c r="K448" i="1"/>
  <c r="J442" i="1"/>
  <c r="J461" i="1" s="1"/>
  <c r="J463" i="1" s="1"/>
  <c r="C34" i="3" s="1"/>
  <c r="L441" i="1"/>
  <c r="K446" i="1"/>
  <c r="K450" i="1"/>
  <c r="K459" i="1"/>
  <c r="K452" i="1"/>
  <c r="K441" i="1"/>
  <c r="K443" i="1"/>
  <c r="K458" i="1"/>
  <c r="K456" i="1"/>
  <c r="K445" i="1"/>
  <c r="K455" i="1"/>
  <c r="K453" i="1"/>
  <c r="K1130" i="1"/>
  <c r="K438" i="1"/>
  <c r="K1122" i="1"/>
  <c r="K1129" i="1"/>
  <c r="K1121" i="1"/>
  <c r="K1131" i="1"/>
  <c r="K1124" i="1"/>
  <c r="K1132" i="1"/>
  <c r="K1125" i="1"/>
  <c r="K1126" i="1"/>
  <c r="K1127" i="1"/>
  <c r="C83" i="3"/>
  <c r="K1128" i="1"/>
  <c r="K1123" i="1"/>
  <c r="L1155" i="1"/>
  <c r="K442" i="1" l="1"/>
  <c r="K461" i="1" s="1"/>
  <c r="K463" i="1" s="1"/>
  <c r="L461" i="1"/>
  <c r="CE83" i="3"/>
  <c r="CI83" i="3"/>
  <c r="W83" i="3"/>
  <c r="G83" i="3"/>
  <c r="AM83" i="3"/>
  <c r="BC83" i="3"/>
  <c r="CA83" i="3"/>
  <c r="AI83" i="3"/>
  <c r="BO83" i="3"/>
  <c r="CU83" i="3"/>
  <c r="AE83" i="3"/>
  <c r="AA83" i="3"/>
  <c r="BK83" i="3"/>
  <c r="BG83" i="3"/>
  <c r="CQ83" i="3"/>
  <c r="K83" i="3"/>
  <c r="CM83" i="3"/>
  <c r="AQ83" i="3"/>
  <c r="O83" i="3"/>
  <c r="S83" i="3"/>
  <c r="AY83" i="3"/>
  <c r="BW83" i="3"/>
  <c r="AU83" i="3"/>
  <c r="BS83" i="3"/>
  <c r="K1155" i="1"/>
  <c r="D83" i="3" s="1"/>
  <c r="L463" i="1" l="1"/>
  <c r="D34" i="3"/>
  <c r="CG83" i="3"/>
  <c r="CO83" i="3"/>
  <c r="CW83" i="3"/>
  <c r="BQ83" i="3"/>
  <c r="AK83" i="3"/>
  <c r="AC83" i="3"/>
  <c r="CK83" i="3"/>
  <c r="M83" i="3"/>
  <c r="U83" i="3"/>
  <c r="AS83" i="3"/>
  <c r="BA83" i="3"/>
  <c r="BY83" i="3"/>
  <c r="BE83" i="3"/>
  <c r="BM83" i="3"/>
  <c r="Y83" i="3"/>
  <c r="CS83" i="3"/>
  <c r="Q83" i="3"/>
  <c r="I83" i="3"/>
  <c r="AW83" i="3"/>
  <c r="BI83" i="3"/>
  <c r="BU83" i="3"/>
  <c r="AG83" i="3"/>
  <c r="CC83" i="3"/>
  <c r="AO83" i="3"/>
  <c r="E83" i="3"/>
  <c r="J254" i="1"/>
  <c r="I254" i="1"/>
  <c r="L254" i="1" s="1"/>
  <c r="K254" i="1" s="1"/>
  <c r="J253" i="1"/>
  <c r="I253" i="1"/>
  <c r="L253" i="1" s="1"/>
  <c r="J256" i="1"/>
  <c r="I256" i="1"/>
  <c r="L256" i="1" s="1"/>
  <c r="J376" i="1"/>
  <c r="I376" i="1"/>
  <c r="L376" i="1" s="1"/>
  <c r="J359" i="1"/>
  <c r="I359" i="1"/>
  <c r="L359" i="1" s="1"/>
  <c r="E612" i="1"/>
  <c r="J612" i="1" s="1"/>
  <c r="I612" i="1"/>
  <c r="J611" i="1"/>
  <c r="I611" i="1"/>
  <c r="L611" i="1" s="1"/>
  <c r="J275" i="1"/>
  <c r="I275" i="1"/>
  <c r="L275" i="1" s="1"/>
  <c r="J274" i="1"/>
  <c r="I274" i="1"/>
  <c r="L274" i="1" s="1"/>
  <c r="E87" i="1"/>
  <c r="J87" i="1" s="1"/>
  <c r="J88" i="1"/>
  <c r="I88" i="1"/>
  <c r="L88" i="1" s="1"/>
  <c r="I87" i="1"/>
  <c r="E85" i="1"/>
  <c r="E36" i="1"/>
  <c r="J36" i="1" s="1"/>
  <c r="E74" i="1"/>
  <c r="J74" i="1" s="1"/>
  <c r="J76" i="1"/>
  <c r="E71" i="1"/>
  <c r="J71" i="1" s="1"/>
  <c r="J62" i="1"/>
  <c r="J61" i="1"/>
  <c r="J63" i="1"/>
  <c r="E64" i="1"/>
  <c r="J64" i="1" s="1"/>
  <c r="J60" i="1"/>
  <c r="I76" i="1"/>
  <c r="I74" i="1"/>
  <c r="I71" i="1"/>
  <c r="I64" i="1"/>
  <c r="I63" i="1"/>
  <c r="I62" i="1"/>
  <c r="I61" i="1"/>
  <c r="I60" i="1"/>
  <c r="J59" i="1"/>
  <c r="I59" i="1"/>
  <c r="L59" i="1" s="1"/>
  <c r="I36" i="1"/>
  <c r="J35" i="1"/>
  <c r="I35" i="1"/>
  <c r="L35" i="1" s="1"/>
  <c r="J33" i="1"/>
  <c r="I33" i="1"/>
  <c r="L33" i="1" s="1"/>
  <c r="J54" i="1"/>
  <c r="I54" i="1"/>
  <c r="L54" i="1" s="1"/>
  <c r="J53" i="1"/>
  <c r="I53" i="1"/>
  <c r="L53" i="1" s="1"/>
  <c r="J52" i="1"/>
  <c r="I52" i="1"/>
  <c r="L52" i="1" s="1"/>
  <c r="J51" i="1"/>
  <c r="I51" i="1"/>
  <c r="L51" i="1" s="1"/>
  <c r="J50" i="1"/>
  <c r="I50" i="1"/>
  <c r="L50" i="1" s="1"/>
  <c r="J49" i="1"/>
  <c r="I49" i="1"/>
  <c r="L49" i="1" s="1"/>
  <c r="J48" i="1"/>
  <c r="I48" i="1"/>
  <c r="L48" i="1" s="1"/>
  <c r="J191" i="1"/>
  <c r="I191" i="1"/>
  <c r="L191" i="1" s="1"/>
  <c r="J190" i="1"/>
  <c r="I190" i="1"/>
  <c r="L190" i="1" s="1"/>
  <c r="J189" i="1"/>
  <c r="I189" i="1"/>
  <c r="L189" i="1" s="1"/>
  <c r="J188" i="1"/>
  <c r="I188" i="1"/>
  <c r="L188" i="1" s="1"/>
  <c r="J187" i="1"/>
  <c r="I187" i="1"/>
  <c r="L187" i="1" s="1"/>
  <c r="J192" i="1"/>
  <c r="I192" i="1"/>
  <c r="L192" i="1" s="1"/>
  <c r="J194" i="1"/>
  <c r="I194" i="1"/>
  <c r="L194" i="1" s="1"/>
  <c r="J193" i="1"/>
  <c r="I193" i="1"/>
  <c r="L193" i="1" s="1"/>
  <c r="J195" i="1"/>
  <c r="I195" i="1"/>
  <c r="L195" i="1" s="1"/>
  <c r="J186" i="1"/>
  <c r="I186" i="1"/>
  <c r="L186" i="1" s="1"/>
  <c r="J431" i="1"/>
  <c r="J432" i="1" s="1"/>
  <c r="I431" i="1"/>
  <c r="L431" i="1" s="1"/>
  <c r="K376" i="1" l="1"/>
  <c r="K256" i="1"/>
  <c r="C10" i="3"/>
  <c r="J434" i="1"/>
  <c r="C33" i="3" s="1"/>
  <c r="K253" i="1"/>
  <c r="L87" i="1"/>
  <c r="K87" i="1" s="1"/>
  <c r="K359" i="1"/>
  <c r="J276" i="1"/>
  <c r="L612" i="1"/>
  <c r="K612" i="1" s="1"/>
  <c r="K611" i="1"/>
  <c r="K275" i="1"/>
  <c r="L276" i="1"/>
  <c r="K274" i="1"/>
  <c r="K276" i="1" s="1"/>
  <c r="K88" i="1"/>
  <c r="L76" i="1"/>
  <c r="K76" i="1" s="1"/>
  <c r="L74" i="1"/>
  <c r="K74" i="1" s="1"/>
  <c r="J55" i="1"/>
  <c r="C12" i="3" s="1"/>
  <c r="L71" i="1"/>
  <c r="K71" i="1" s="1"/>
  <c r="L36" i="1"/>
  <c r="K36" i="1" s="1"/>
  <c r="K193" i="1"/>
  <c r="K188" i="1"/>
  <c r="K186" i="1"/>
  <c r="K53" i="1"/>
  <c r="K49" i="1"/>
  <c r="K35" i="1"/>
  <c r="K33" i="1"/>
  <c r="K48" i="1"/>
  <c r="K54" i="1"/>
  <c r="K192" i="1"/>
  <c r="K51" i="1"/>
  <c r="K52" i="1"/>
  <c r="K59" i="1"/>
  <c r="L60" i="1"/>
  <c r="K60" i="1" s="1"/>
  <c r="K189" i="1"/>
  <c r="L61" i="1"/>
  <c r="K61" i="1" s="1"/>
  <c r="L62" i="1"/>
  <c r="K62" i="1" s="1"/>
  <c r="L63" i="1"/>
  <c r="K63" i="1" s="1"/>
  <c r="L64" i="1"/>
  <c r="K64" i="1" s="1"/>
  <c r="K50" i="1"/>
  <c r="K187" i="1"/>
  <c r="L55" i="1"/>
  <c r="K190" i="1"/>
  <c r="K191" i="1"/>
  <c r="K194" i="1"/>
  <c r="K195" i="1"/>
  <c r="L432" i="1"/>
  <c r="K431" i="1"/>
  <c r="K432" i="1" s="1"/>
  <c r="K434" i="1" s="1"/>
  <c r="D33" i="3" s="1"/>
  <c r="D10" i="3" l="1"/>
  <c r="E10" i="3" s="1"/>
  <c r="BK12" i="3"/>
  <c r="BW12" i="3"/>
  <c r="AU12" i="3"/>
  <c r="G12" i="3"/>
  <c r="CA12" i="3"/>
  <c r="AE12" i="3"/>
  <c r="CQ12" i="3"/>
  <c r="BC12" i="3"/>
  <c r="S12" i="3"/>
  <c r="CU12" i="3"/>
  <c r="AY12" i="3"/>
  <c r="K12" i="3"/>
  <c r="CE12" i="3"/>
  <c r="W12" i="3"/>
  <c r="CI12" i="3"/>
  <c r="AI12" i="3"/>
  <c r="BO12" i="3"/>
  <c r="AQ12" i="3"/>
  <c r="AM12" i="3"/>
  <c r="O12" i="3"/>
  <c r="BS12" i="3"/>
  <c r="AA12" i="3"/>
  <c r="BG12" i="3"/>
  <c r="CM12" i="3"/>
  <c r="L434" i="1"/>
  <c r="CQ10" i="3"/>
  <c r="BW10" i="3"/>
  <c r="CI10" i="3"/>
  <c r="BO10" i="3"/>
  <c r="S10" i="3"/>
  <c r="AY10" i="3"/>
  <c r="AE10" i="3"/>
  <c r="G10" i="3"/>
  <c r="AQ10" i="3"/>
  <c r="CE10" i="3"/>
  <c r="BK10" i="3"/>
  <c r="BC10" i="3"/>
  <c r="AM10" i="3"/>
  <c r="K10" i="3"/>
  <c r="CM10" i="3"/>
  <c r="AA10" i="3"/>
  <c r="W10" i="3"/>
  <c r="BS10" i="3"/>
  <c r="O10" i="3"/>
  <c r="BG10" i="3"/>
  <c r="AI10" i="3"/>
  <c r="CU10" i="3"/>
  <c r="AU10" i="3"/>
  <c r="CA10" i="3"/>
  <c r="K55" i="1"/>
  <c r="D12" i="3" s="1"/>
  <c r="CW12" i="3" l="1"/>
  <c r="CG12" i="3"/>
  <c r="CS12" i="3"/>
  <c r="U12" i="3"/>
  <c r="BM12" i="3"/>
  <c r="BE12" i="3"/>
  <c r="AK12" i="3"/>
  <c r="AG12" i="3"/>
  <c r="AO12" i="3"/>
  <c r="BQ12" i="3"/>
  <c r="CO12" i="3"/>
  <c r="Y12" i="3"/>
  <c r="AS12" i="3"/>
  <c r="BU12" i="3"/>
  <c r="BY12" i="3"/>
  <c r="M12" i="3"/>
  <c r="I12" i="3"/>
  <c r="CK12" i="3"/>
  <c r="AC12" i="3"/>
  <c r="CC12" i="3"/>
  <c r="BI12" i="3"/>
  <c r="AW12" i="3"/>
  <c r="Q12" i="3"/>
  <c r="BA12" i="3"/>
  <c r="E12" i="3"/>
  <c r="CS10" i="3"/>
  <c r="CG10" i="3"/>
  <c r="I10" i="3"/>
  <c r="AC10" i="3"/>
  <c r="U10" i="3"/>
  <c r="BI10" i="3"/>
  <c r="BM10" i="3"/>
  <c r="M10" i="3"/>
  <c r="CW10" i="3"/>
  <c r="CO10" i="3"/>
  <c r="AW10" i="3"/>
  <c r="CK10" i="3"/>
  <c r="BA10" i="3"/>
  <c r="Q10" i="3"/>
  <c r="Y10" i="3"/>
  <c r="BY10" i="3"/>
  <c r="BE10" i="3"/>
  <c r="BU10" i="3"/>
  <c r="AS10" i="3"/>
  <c r="AK10" i="3"/>
  <c r="AO10" i="3"/>
  <c r="BQ10" i="3"/>
  <c r="CC10" i="3"/>
  <c r="AG10" i="3"/>
  <c r="J70" i="1" l="1"/>
  <c r="J85" i="1"/>
  <c r="I85" i="1"/>
  <c r="L85" i="1" s="1"/>
  <c r="J84" i="1"/>
  <c r="I84" i="1"/>
  <c r="L84" i="1" s="1"/>
  <c r="J86" i="1"/>
  <c r="I86" i="1"/>
  <c r="L86" i="1" s="1"/>
  <c r="J89" i="1"/>
  <c r="I89" i="1"/>
  <c r="L89" i="1" s="1"/>
  <c r="I102" i="1"/>
  <c r="L102" i="1" s="1"/>
  <c r="J102" i="1"/>
  <c r="I103" i="1"/>
  <c r="L103" i="1" s="1"/>
  <c r="J103" i="1"/>
  <c r="I105" i="1"/>
  <c r="L105" i="1" s="1"/>
  <c r="J105" i="1"/>
  <c r="I112" i="1"/>
  <c r="L112" i="1" s="1"/>
  <c r="L113" i="1" s="1"/>
  <c r="J112" i="1"/>
  <c r="J113" i="1" s="1"/>
  <c r="C20" i="3" s="1"/>
  <c r="I117" i="1"/>
  <c r="L117" i="1" s="1"/>
  <c r="L118" i="1" s="1"/>
  <c r="J117" i="1"/>
  <c r="J118" i="1" s="1"/>
  <c r="C21" i="3" s="1"/>
  <c r="I122" i="1"/>
  <c r="L122" i="1" s="1"/>
  <c r="J122" i="1"/>
  <c r="I137" i="1"/>
  <c r="L137" i="1" s="1"/>
  <c r="J137" i="1"/>
  <c r="I144" i="1"/>
  <c r="L144" i="1" s="1"/>
  <c r="L145" i="1" s="1"/>
  <c r="J144" i="1"/>
  <c r="I150" i="1"/>
  <c r="L150" i="1" s="1"/>
  <c r="L151" i="1" s="1"/>
  <c r="J150" i="1"/>
  <c r="J151" i="1" s="1"/>
  <c r="C24" i="3" s="1"/>
  <c r="I157" i="1"/>
  <c r="L157" i="1" s="1"/>
  <c r="J157" i="1"/>
  <c r="I158" i="1"/>
  <c r="L158" i="1" s="1"/>
  <c r="J158" i="1"/>
  <c r="I159" i="1"/>
  <c r="L159" i="1" s="1"/>
  <c r="J159" i="1"/>
  <c r="I160" i="1"/>
  <c r="L160" i="1" s="1"/>
  <c r="J160" i="1"/>
  <c r="I161" i="1"/>
  <c r="L161" i="1" s="1"/>
  <c r="J161" i="1"/>
  <c r="I162" i="1"/>
  <c r="L162" i="1" s="1"/>
  <c r="J162" i="1"/>
  <c r="I215" i="1"/>
  <c r="L215" i="1" s="1"/>
  <c r="J215" i="1"/>
  <c r="I216" i="1"/>
  <c r="L216" i="1" s="1"/>
  <c r="J216" i="1"/>
  <c r="I217" i="1"/>
  <c r="L217" i="1" s="1"/>
  <c r="J217" i="1"/>
  <c r="I170" i="1"/>
  <c r="L170" i="1" s="1"/>
  <c r="J170" i="1"/>
  <c r="I171" i="1"/>
  <c r="L171" i="1" s="1"/>
  <c r="J171" i="1"/>
  <c r="I172" i="1"/>
  <c r="L172" i="1" s="1"/>
  <c r="J172" i="1"/>
  <c r="I173" i="1"/>
  <c r="L173" i="1" s="1"/>
  <c r="J173" i="1"/>
  <c r="I174" i="1"/>
  <c r="L174" i="1" s="1"/>
  <c r="J174" i="1"/>
  <c r="I175" i="1"/>
  <c r="L175" i="1" s="1"/>
  <c r="J175" i="1"/>
  <c r="I176" i="1"/>
  <c r="L176" i="1" s="1"/>
  <c r="J176" i="1"/>
  <c r="I177" i="1"/>
  <c r="L177" i="1" s="1"/>
  <c r="J177" i="1"/>
  <c r="I178" i="1"/>
  <c r="L178" i="1" s="1"/>
  <c r="J178" i="1"/>
  <c r="I183" i="1"/>
  <c r="L183" i="1" s="1"/>
  <c r="J183" i="1"/>
  <c r="I184" i="1"/>
  <c r="L184" i="1" s="1"/>
  <c r="J184" i="1"/>
  <c r="I185" i="1"/>
  <c r="L185" i="1" s="1"/>
  <c r="J185" i="1"/>
  <c r="I200" i="1"/>
  <c r="L200" i="1" s="1"/>
  <c r="J200" i="1"/>
  <c r="I205" i="1"/>
  <c r="L205" i="1" s="1"/>
  <c r="J205" i="1"/>
  <c r="I206" i="1"/>
  <c r="L206" i="1" s="1"/>
  <c r="J206" i="1"/>
  <c r="I207" i="1"/>
  <c r="L207" i="1" s="1"/>
  <c r="J207" i="1"/>
  <c r="I208" i="1"/>
  <c r="L208" i="1" s="1"/>
  <c r="J208" i="1"/>
  <c r="I210" i="1"/>
  <c r="L210" i="1" s="1"/>
  <c r="J210" i="1"/>
  <c r="I224" i="1"/>
  <c r="L224" i="1" s="1"/>
  <c r="J224" i="1"/>
  <c r="I225" i="1"/>
  <c r="L225" i="1" s="1"/>
  <c r="J225" i="1"/>
  <c r="I226" i="1"/>
  <c r="L226" i="1" s="1"/>
  <c r="J226" i="1"/>
  <c r="I227" i="1"/>
  <c r="L227" i="1" s="1"/>
  <c r="J227" i="1"/>
  <c r="I232" i="1"/>
  <c r="L232" i="1" s="1"/>
  <c r="J232" i="1"/>
  <c r="I233" i="1"/>
  <c r="L233" i="1" s="1"/>
  <c r="J233" i="1"/>
  <c r="I234" i="1"/>
  <c r="L234" i="1" s="1"/>
  <c r="J234" i="1"/>
  <c r="I235" i="1"/>
  <c r="L235" i="1" s="1"/>
  <c r="J235" i="1"/>
  <c r="I236" i="1"/>
  <c r="L236" i="1" s="1"/>
  <c r="J236" i="1"/>
  <c r="I237" i="1"/>
  <c r="L237" i="1" s="1"/>
  <c r="J237" i="1"/>
  <c r="I238" i="1"/>
  <c r="L238" i="1" s="1"/>
  <c r="J238" i="1"/>
  <c r="I239" i="1"/>
  <c r="L239" i="1" s="1"/>
  <c r="J239" i="1"/>
  <c r="I240" i="1"/>
  <c r="L240" i="1" s="1"/>
  <c r="J240" i="1"/>
  <c r="I241" i="1"/>
  <c r="L241" i="1" s="1"/>
  <c r="J241" i="1"/>
  <c r="I246" i="1"/>
  <c r="L246" i="1" s="1"/>
  <c r="J246" i="1"/>
  <c r="I247" i="1"/>
  <c r="L247" i="1" s="1"/>
  <c r="J247" i="1"/>
  <c r="I248" i="1"/>
  <c r="L248" i="1" s="1"/>
  <c r="J248" i="1"/>
  <c r="I249" i="1"/>
  <c r="L249" i="1" s="1"/>
  <c r="J249" i="1"/>
  <c r="I297" i="1"/>
  <c r="L297" i="1" s="1"/>
  <c r="J297" i="1"/>
  <c r="I298" i="1"/>
  <c r="L298" i="1" s="1"/>
  <c r="J298" i="1"/>
  <c r="I299" i="1"/>
  <c r="L299" i="1" s="1"/>
  <c r="J299" i="1"/>
  <c r="I300" i="1"/>
  <c r="L300" i="1" s="1"/>
  <c r="J300" i="1"/>
  <c r="I301" i="1"/>
  <c r="L301" i="1" s="1"/>
  <c r="J301" i="1"/>
  <c r="I302" i="1"/>
  <c r="L302" i="1" s="1"/>
  <c r="J302" i="1"/>
  <c r="I303" i="1"/>
  <c r="L303" i="1" s="1"/>
  <c r="J303" i="1"/>
  <c r="I304" i="1"/>
  <c r="L304" i="1" s="1"/>
  <c r="J304" i="1"/>
  <c r="I305" i="1"/>
  <c r="L305" i="1" s="1"/>
  <c r="J305" i="1"/>
  <c r="I306" i="1"/>
  <c r="L306" i="1" s="1"/>
  <c r="J306" i="1"/>
  <c r="I307" i="1"/>
  <c r="L307" i="1" s="1"/>
  <c r="J307" i="1"/>
  <c r="I308" i="1"/>
  <c r="L308" i="1" s="1"/>
  <c r="J308" i="1"/>
  <c r="I309" i="1"/>
  <c r="L309" i="1" s="1"/>
  <c r="J309" i="1"/>
  <c r="I310" i="1"/>
  <c r="L310" i="1" s="1"/>
  <c r="J310" i="1"/>
  <c r="I311" i="1"/>
  <c r="L311" i="1" s="1"/>
  <c r="J311" i="1"/>
  <c r="I316" i="1"/>
  <c r="L316" i="1" s="1"/>
  <c r="J316" i="1"/>
  <c r="I317" i="1"/>
  <c r="L317" i="1" s="1"/>
  <c r="J317" i="1"/>
  <c r="I318" i="1"/>
  <c r="L318" i="1" s="1"/>
  <c r="J318" i="1"/>
  <c r="I319" i="1"/>
  <c r="L319" i="1" s="1"/>
  <c r="J319" i="1"/>
  <c r="I320" i="1"/>
  <c r="L320" i="1" s="1"/>
  <c r="J320" i="1"/>
  <c r="I321" i="1"/>
  <c r="L321" i="1" s="1"/>
  <c r="J321" i="1"/>
  <c r="I322" i="1"/>
  <c r="L322" i="1" s="1"/>
  <c r="J322" i="1"/>
  <c r="I323" i="1"/>
  <c r="L323" i="1" s="1"/>
  <c r="J323" i="1"/>
  <c r="I324" i="1"/>
  <c r="L324" i="1" s="1"/>
  <c r="J324" i="1"/>
  <c r="I325" i="1"/>
  <c r="L325" i="1" s="1"/>
  <c r="J325" i="1"/>
  <c r="I326" i="1"/>
  <c r="L326" i="1" s="1"/>
  <c r="J326" i="1"/>
  <c r="I327" i="1"/>
  <c r="L327" i="1" s="1"/>
  <c r="J327" i="1"/>
  <c r="I333" i="1"/>
  <c r="L333" i="1" s="1"/>
  <c r="J333" i="1"/>
  <c r="I334" i="1"/>
  <c r="L334" i="1" s="1"/>
  <c r="J334" i="1"/>
  <c r="I337" i="1"/>
  <c r="L337" i="1" s="1"/>
  <c r="J337" i="1"/>
  <c r="I343" i="1"/>
  <c r="L343" i="1" s="1"/>
  <c r="J343" i="1"/>
  <c r="I344" i="1"/>
  <c r="L344" i="1" s="1"/>
  <c r="J344" i="1"/>
  <c r="I345" i="1"/>
  <c r="L345" i="1" s="1"/>
  <c r="J345" i="1"/>
  <c r="I257" i="1"/>
  <c r="L257" i="1" s="1"/>
  <c r="J257" i="1"/>
  <c r="I259" i="1"/>
  <c r="L259" i="1" s="1"/>
  <c r="J259" i="1"/>
  <c r="I261" i="1"/>
  <c r="L261" i="1" s="1"/>
  <c r="J261" i="1"/>
  <c r="I282" i="1"/>
  <c r="L282" i="1" s="1"/>
  <c r="L283" i="1" s="1"/>
  <c r="J282" i="1"/>
  <c r="J283" i="1" s="1"/>
  <c r="I287" i="1"/>
  <c r="L287" i="1" s="1"/>
  <c r="J287" i="1"/>
  <c r="I372" i="1"/>
  <c r="L372" i="1" s="1"/>
  <c r="J372" i="1"/>
  <c r="I360" i="1"/>
  <c r="L360" i="1" s="1"/>
  <c r="J360" i="1"/>
  <c r="I362" i="1"/>
  <c r="L362" i="1" s="1"/>
  <c r="J362" i="1"/>
  <c r="I361" i="1"/>
  <c r="L361" i="1" s="1"/>
  <c r="J361" i="1"/>
  <c r="I363" i="1"/>
  <c r="L363" i="1" s="1"/>
  <c r="J363" i="1"/>
  <c r="I373" i="1"/>
  <c r="L373" i="1" s="1"/>
  <c r="J373" i="1"/>
  <c r="I352" i="1"/>
  <c r="L352" i="1" s="1"/>
  <c r="J352" i="1"/>
  <c r="I353" i="1"/>
  <c r="L353" i="1" s="1"/>
  <c r="J353" i="1"/>
  <c r="I368" i="1"/>
  <c r="L368" i="1" s="1"/>
  <c r="J368" i="1"/>
  <c r="I369" i="1"/>
  <c r="L369" i="1" s="1"/>
  <c r="J369" i="1"/>
  <c r="I375" i="1"/>
  <c r="L375" i="1" s="1"/>
  <c r="J375" i="1"/>
  <c r="I377" i="1"/>
  <c r="L377" i="1" s="1"/>
  <c r="J377" i="1"/>
  <c r="I370" i="1"/>
  <c r="L370" i="1" s="1"/>
  <c r="J370" i="1"/>
  <c r="I371" i="1"/>
  <c r="L371" i="1" s="1"/>
  <c r="J371" i="1"/>
  <c r="I392" i="1"/>
  <c r="L392" i="1" s="1"/>
  <c r="J392" i="1"/>
  <c r="I393" i="1"/>
  <c r="L393" i="1" s="1"/>
  <c r="J393" i="1"/>
  <c r="I394" i="1"/>
  <c r="L394" i="1" s="1"/>
  <c r="J394" i="1"/>
  <c r="I396" i="1"/>
  <c r="L396" i="1" s="1"/>
  <c r="J396" i="1"/>
  <c r="I380" i="1"/>
  <c r="L380" i="1" s="1"/>
  <c r="J380" i="1"/>
  <c r="I382" i="1"/>
  <c r="L382" i="1" s="1"/>
  <c r="J382" i="1"/>
  <c r="I358" i="1"/>
  <c r="L358" i="1" s="1"/>
  <c r="J358" i="1"/>
  <c r="I387" i="1"/>
  <c r="L387" i="1" s="1"/>
  <c r="J387" i="1"/>
  <c r="I383" i="1"/>
  <c r="L383" i="1" s="1"/>
  <c r="J383" i="1"/>
  <c r="I354" i="1"/>
  <c r="L354" i="1" s="1"/>
  <c r="J354" i="1"/>
  <c r="I355" i="1"/>
  <c r="L355" i="1" s="1"/>
  <c r="J355" i="1"/>
  <c r="I356" i="1"/>
  <c r="L356" i="1" s="1"/>
  <c r="J356" i="1"/>
  <c r="I401" i="1"/>
  <c r="L401" i="1" s="1"/>
  <c r="J401" i="1"/>
  <c r="I402" i="1"/>
  <c r="L402" i="1" s="1"/>
  <c r="J402" i="1"/>
  <c r="I403" i="1"/>
  <c r="L403" i="1" s="1"/>
  <c r="J403" i="1"/>
  <c r="I404" i="1"/>
  <c r="L404" i="1" s="1"/>
  <c r="J404" i="1"/>
  <c r="I409" i="1"/>
  <c r="L409" i="1" s="1"/>
  <c r="J409" i="1"/>
  <c r="I410" i="1"/>
  <c r="L410" i="1" s="1"/>
  <c r="J410" i="1"/>
  <c r="I411" i="1"/>
  <c r="L411" i="1" s="1"/>
  <c r="J411" i="1"/>
  <c r="I416" i="1"/>
  <c r="L416" i="1" s="1"/>
  <c r="J416" i="1"/>
  <c r="I417" i="1"/>
  <c r="L417" i="1" s="1"/>
  <c r="J417" i="1"/>
  <c r="I418" i="1"/>
  <c r="L418" i="1" s="1"/>
  <c r="J418" i="1"/>
  <c r="I422" i="1"/>
  <c r="L422" i="1" s="1"/>
  <c r="J422" i="1"/>
  <c r="I365" i="1"/>
  <c r="L365" i="1" s="1"/>
  <c r="J365" i="1"/>
  <c r="I366" i="1"/>
  <c r="L366" i="1" s="1"/>
  <c r="J366" i="1"/>
  <c r="I367" i="1"/>
  <c r="L367" i="1" s="1"/>
  <c r="J367" i="1"/>
  <c r="I424" i="1"/>
  <c r="L424" i="1" s="1"/>
  <c r="J424" i="1"/>
  <c r="I290" i="1"/>
  <c r="L290" i="1" s="1"/>
  <c r="J290" i="1"/>
  <c r="I467" i="1"/>
  <c r="L467" i="1" s="1"/>
  <c r="J467" i="1"/>
  <c r="J468" i="1" s="1"/>
  <c r="C36" i="3" s="1"/>
  <c r="I472" i="1"/>
  <c r="L472" i="1" s="1"/>
  <c r="J472" i="1"/>
  <c r="I473" i="1"/>
  <c r="L473" i="1" s="1"/>
  <c r="J473" i="1"/>
  <c r="I474" i="1"/>
  <c r="L474" i="1" s="1"/>
  <c r="J474" i="1"/>
  <c r="I480" i="1"/>
  <c r="L480" i="1" s="1"/>
  <c r="J480" i="1"/>
  <c r="I481" i="1"/>
  <c r="L481" i="1" s="1"/>
  <c r="J481" i="1"/>
  <c r="I482" i="1"/>
  <c r="L482" i="1" s="1"/>
  <c r="J482" i="1"/>
  <c r="I483" i="1"/>
  <c r="L483" i="1" s="1"/>
  <c r="J483" i="1"/>
  <c r="I484" i="1"/>
  <c r="L484" i="1" s="1"/>
  <c r="J484" i="1"/>
  <c r="I485" i="1"/>
  <c r="L485" i="1" s="1"/>
  <c r="J485" i="1"/>
  <c r="I486" i="1"/>
  <c r="L486" i="1" s="1"/>
  <c r="J486" i="1"/>
  <c r="I487" i="1"/>
  <c r="L487" i="1" s="1"/>
  <c r="J487" i="1"/>
  <c r="I488" i="1"/>
  <c r="L488" i="1" s="1"/>
  <c r="J488" i="1"/>
  <c r="I489" i="1"/>
  <c r="L489" i="1" s="1"/>
  <c r="J489" i="1"/>
  <c r="I492" i="1"/>
  <c r="L492" i="1" s="1"/>
  <c r="J492" i="1"/>
  <c r="I493" i="1"/>
  <c r="L493" i="1" s="1"/>
  <c r="J493" i="1"/>
  <c r="I494" i="1"/>
  <c r="L494" i="1" s="1"/>
  <c r="J494" i="1"/>
  <c r="I495" i="1"/>
  <c r="L495" i="1" s="1"/>
  <c r="J495" i="1"/>
  <c r="I501" i="1"/>
  <c r="L501" i="1" s="1"/>
  <c r="J501" i="1"/>
  <c r="I502" i="1"/>
  <c r="L502" i="1" s="1"/>
  <c r="J502" i="1"/>
  <c r="I503" i="1"/>
  <c r="L503" i="1" s="1"/>
  <c r="J503" i="1"/>
  <c r="I504" i="1"/>
  <c r="L504" i="1" s="1"/>
  <c r="J504" i="1"/>
  <c r="I505" i="1"/>
  <c r="L505" i="1" s="1"/>
  <c r="J505" i="1"/>
  <c r="I506" i="1"/>
  <c r="L506" i="1" s="1"/>
  <c r="J506" i="1"/>
  <c r="I507" i="1"/>
  <c r="L507" i="1" s="1"/>
  <c r="J507" i="1"/>
  <c r="I512" i="1"/>
  <c r="L512" i="1" s="1"/>
  <c r="J512" i="1"/>
  <c r="I513" i="1"/>
  <c r="L513" i="1" s="1"/>
  <c r="J513" i="1"/>
  <c r="I514" i="1"/>
  <c r="L514" i="1" s="1"/>
  <c r="J514" i="1"/>
  <c r="I515" i="1"/>
  <c r="L515" i="1" s="1"/>
  <c r="J515" i="1"/>
  <c r="I516" i="1"/>
  <c r="L516" i="1" s="1"/>
  <c r="J516" i="1"/>
  <c r="I517" i="1"/>
  <c r="L517" i="1" s="1"/>
  <c r="J517" i="1"/>
  <c r="I518" i="1"/>
  <c r="L518" i="1" s="1"/>
  <c r="J518" i="1"/>
  <c r="I519" i="1"/>
  <c r="L519" i="1" s="1"/>
  <c r="J519" i="1"/>
  <c r="I520" i="1"/>
  <c r="L520" i="1" s="1"/>
  <c r="J520" i="1"/>
  <c r="I521" i="1"/>
  <c r="L521" i="1" s="1"/>
  <c r="J521" i="1"/>
  <c r="I522" i="1"/>
  <c r="L522" i="1" s="1"/>
  <c r="J522" i="1"/>
  <c r="I527" i="1"/>
  <c r="L527" i="1" s="1"/>
  <c r="J527" i="1"/>
  <c r="I528" i="1"/>
  <c r="L528" i="1" s="1"/>
  <c r="J528" i="1"/>
  <c r="I529" i="1"/>
  <c r="L529" i="1" s="1"/>
  <c r="J529" i="1"/>
  <c r="I530" i="1"/>
  <c r="L530" i="1" s="1"/>
  <c r="J530" i="1"/>
  <c r="I531" i="1"/>
  <c r="L531" i="1" s="1"/>
  <c r="J531" i="1"/>
  <c r="I532" i="1"/>
  <c r="L532" i="1" s="1"/>
  <c r="J532" i="1"/>
  <c r="I533" i="1"/>
  <c r="L533" i="1" s="1"/>
  <c r="J533" i="1"/>
  <c r="I534" i="1"/>
  <c r="L534" i="1" s="1"/>
  <c r="J534" i="1"/>
  <c r="I535" i="1"/>
  <c r="L535" i="1" s="1"/>
  <c r="J535" i="1"/>
  <c r="I540" i="1"/>
  <c r="L540" i="1" s="1"/>
  <c r="J540" i="1"/>
  <c r="I541" i="1"/>
  <c r="L541" i="1" s="1"/>
  <c r="J541" i="1"/>
  <c r="I542" i="1"/>
  <c r="L542" i="1" s="1"/>
  <c r="J542" i="1"/>
  <c r="I548" i="1"/>
  <c r="L548" i="1" s="1"/>
  <c r="J548" i="1"/>
  <c r="I549" i="1"/>
  <c r="L549" i="1" s="1"/>
  <c r="J549" i="1"/>
  <c r="I550" i="1"/>
  <c r="L550" i="1" s="1"/>
  <c r="J550" i="1"/>
  <c r="I551" i="1"/>
  <c r="L551" i="1" s="1"/>
  <c r="J551" i="1"/>
  <c r="I552" i="1"/>
  <c r="L552" i="1" s="1"/>
  <c r="J552" i="1"/>
  <c r="I553" i="1"/>
  <c r="L553" i="1" s="1"/>
  <c r="J553" i="1"/>
  <c r="I554" i="1"/>
  <c r="L554" i="1" s="1"/>
  <c r="J554" i="1"/>
  <c r="I555" i="1"/>
  <c r="L555" i="1" s="1"/>
  <c r="J555" i="1"/>
  <c r="I556" i="1"/>
  <c r="L556" i="1" s="1"/>
  <c r="J556" i="1"/>
  <c r="I557" i="1"/>
  <c r="L557" i="1" s="1"/>
  <c r="J557" i="1"/>
  <c r="I558" i="1"/>
  <c r="L558" i="1" s="1"/>
  <c r="J558" i="1"/>
  <c r="I559" i="1"/>
  <c r="L559" i="1" s="1"/>
  <c r="J559" i="1"/>
  <c r="I564" i="1"/>
  <c r="L564" i="1" s="1"/>
  <c r="J564" i="1"/>
  <c r="I565" i="1"/>
  <c r="L565" i="1" s="1"/>
  <c r="J565" i="1"/>
  <c r="I566" i="1"/>
  <c r="L566" i="1" s="1"/>
  <c r="J566" i="1"/>
  <c r="I567" i="1"/>
  <c r="L567" i="1" s="1"/>
  <c r="J567" i="1"/>
  <c r="I568" i="1"/>
  <c r="L568" i="1" s="1"/>
  <c r="J568" i="1"/>
  <c r="I569" i="1"/>
  <c r="L569" i="1" s="1"/>
  <c r="J569" i="1"/>
  <c r="I570" i="1"/>
  <c r="L570" i="1" s="1"/>
  <c r="J570" i="1"/>
  <c r="I575" i="1"/>
  <c r="L575" i="1" s="1"/>
  <c r="J575" i="1"/>
  <c r="I576" i="1"/>
  <c r="L576" i="1" s="1"/>
  <c r="J576" i="1"/>
  <c r="I577" i="1"/>
  <c r="L577" i="1" s="1"/>
  <c r="J577" i="1"/>
  <c r="I582" i="1"/>
  <c r="L582" i="1" s="1"/>
  <c r="J582" i="1"/>
  <c r="I583" i="1"/>
  <c r="L583" i="1" s="1"/>
  <c r="J583" i="1"/>
  <c r="I584" i="1"/>
  <c r="L584" i="1" s="1"/>
  <c r="J584" i="1"/>
  <c r="I585" i="1"/>
  <c r="L585" i="1" s="1"/>
  <c r="J585" i="1"/>
  <c r="I590" i="1"/>
  <c r="L590" i="1" s="1"/>
  <c r="J590" i="1"/>
  <c r="I591" i="1"/>
  <c r="L591" i="1" s="1"/>
  <c r="J591" i="1"/>
  <c r="I596" i="1"/>
  <c r="L596" i="1" s="1"/>
  <c r="J596" i="1"/>
  <c r="I597" i="1"/>
  <c r="L597" i="1" s="1"/>
  <c r="J597" i="1"/>
  <c r="I598" i="1"/>
  <c r="L598" i="1" s="1"/>
  <c r="J598" i="1"/>
  <c r="I599" i="1"/>
  <c r="L599" i="1" s="1"/>
  <c r="J599" i="1"/>
  <c r="I600" i="1"/>
  <c r="L600" i="1" s="1"/>
  <c r="J600" i="1"/>
  <c r="I601" i="1"/>
  <c r="L601" i="1" s="1"/>
  <c r="J601" i="1"/>
  <c r="I609" i="1"/>
  <c r="L609" i="1" s="1"/>
  <c r="J609" i="1"/>
  <c r="I610" i="1"/>
  <c r="L610" i="1" s="1"/>
  <c r="J610" i="1"/>
  <c r="I619" i="1"/>
  <c r="L619" i="1" s="1"/>
  <c r="J619" i="1"/>
  <c r="I620" i="1"/>
  <c r="L620" i="1" s="1"/>
  <c r="J620" i="1"/>
  <c r="I621" i="1"/>
  <c r="L621" i="1" s="1"/>
  <c r="J621" i="1"/>
  <c r="I622" i="1"/>
  <c r="L622" i="1" s="1"/>
  <c r="J622" i="1"/>
  <c r="I623" i="1"/>
  <c r="L623" i="1" s="1"/>
  <c r="J623" i="1"/>
  <c r="I624" i="1"/>
  <c r="L624" i="1" s="1"/>
  <c r="J624" i="1"/>
  <c r="I625" i="1"/>
  <c r="L625" i="1" s="1"/>
  <c r="J625" i="1"/>
  <c r="I626" i="1"/>
  <c r="L626" i="1" s="1"/>
  <c r="J626" i="1"/>
  <c r="I627" i="1"/>
  <c r="L627" i="1" s="1"/>
  <c r="J627" i="1"/>
  <c r="I628" i="1"/>
  <c r="L628" i="1" s="1"/>
  <c r="J628" i="1"/>
  <c r="I633" i="1"/>
  <c r="L633" i="1" s="1"/>
  <c r="J633" i="1"/>
  <c r="I634" i="1"/>
  <c r="L634" i="1" s="1"/>
  <c r="J634" i="1"/>
  <c r="I639" i="1"/>
  <c r="L639" i="1" s="1"/>
  <c r="J639" i="1"/>
  <c r="I640" i="1"/>
  <c r="L640" i="1" s="1"/>
  <c r="J640" i="1"/>
  <c r="I645" i="1"/>
  <c r="L645" i="1" s="1"/>
  <c r="J645" i="1"/>
  <c r="I646" i="1"/>
  <c r="L646" i="1" s="1"/>
  <c r="J646" i="1"/>
  <c r="I647" i="1"/>
  <c r="L647" i="1" s="1"/>
  <c r="J647" i="1"/>
  <c r="I648" i="1"/>
  <c r="L648" i="1" s="1"/>
  <c r="J648" i="1"/>
  <c r="I655" i="1"/>
  <c r="L655" i="1" s="1"/>
  <c r="J655" i="1"/>
  <c r="I656" i="1"/>
  <c r="L656" i="1" s="1"/>
  <c r="J656" i="1"/>
  <c r="I657" i="1"/>
  <c r="L657" i="1" s="1"/>
  <c r="J657" i="1"/>
  <c r="I658" i="1"/>
  <c r="L658" i="1" s="1"/>
  <c r="J658" i="1"/>
  <c r="I659" i="1"/>
  <c r="L659" i="1" s="1"/>
  <c r="J659" i="1"/>
  <c r="I660" i="1"/>
  <c r="L660" i="1" s="1"/>
  <c r="J660" i="1"/>
  <c r="I665" i="1"/>
  <c r="L665" i="1" s="1"/>
  <c r="J665" i="1"/>
  <c r="I666" i="1"/>
  <c r="L666" i="1" s="1"/>
  <c r="J666" i="1"/>
  <c r="I667" i="1"/>
  <c r="L667" i="1" s="1"/>
  <c r="J667" i="1"/>
  <c r="I672" i="1"/>
  <c r="L672" i="1" s="1"/>
  <c r="J672" i="1"/>
  <c r="J673" i="1" s="1"/>
  <c r="C53" i="3" s="1"/>
  <c r="I684" i="1"/>
  <c r="L684" i="1" s="1"/>
  <c r="J684" i="1"/>
  <c r="I685" i="1"/>
  <c r="L685" i="1" s="1"/>
  <c r="J685" i="1"/>
  <c r="I686" i="1"/>
  <c r="L686" i="1" s="1"/>
  <c r="J686" i="1"/>
  <c r="I687" i="1"/>
  <c r="L687" i="1" s="1"/>
  <c r="J687" i="1"/>
  <c r="I688" i="1"/>
  <c r="L688" i="1" s="1"/>
  <c r="J688" i="1"/>
  <c r="I689" i="1"/>
  <c r="L689" i="1" s="1"/>
  <c r="J689" i="1"/>
  <c r="I690" i="1"/>
  <c r="L690" i="1" s="1"/>
  <c r="J690" i="1"/>
  <c r="I691" i="1"/>
  <c r="L691" i="1" s="1"/>
  <c r="J691" i="1"/>
  <c r="I692" i="1"/>
  <c r="L692" i="1" s="1"/>
  <c r="J692" i="1"/>
  <c r="I693" i="1"/>
  <c r="L693" i="1" s="1"/>
  <c r="J693" i="1"/>
  <c r="I694" i="1"/>
  <c r="L694" i="1" s="1"/>
  <c r="J694" i="1"/>
  <c r="I695" i="1"/>
  <c r="L695" i="1" s="1"/>
  <c r="J695" i="1"/>
  <c r="I696" i="1"/>
  <c r="L696" i="1" s="1"/>
  <c r="J696" i="1"/>
  <c r="I701" i="1"/>
  <c r="L701" i="1" s="1"/>
  <c r="J701" i="1"/>
  <c r="I702" i="1"/>
  <c r="L702" i="1" s="1"/>
  <c r="J702" i="1"/>
  <c r="I703" i="1"/>
  <c r="L703" i="1" s="1"/>
  <c r="J703" i="1"/>
  <c r="I708" i="1"/>
  <c r="L708" i="1" s="1"/>
  <c r="J708" i="1"/>
  <c r="I709" i="1"/>
  <c r="L709" i="1" s="1"/>
  <c r="J709" i="1"/>
  <c r="I714" i="1"/>
  <c r="L714" i="1" s="1"/>
  <c r="J714" i="1"/>
  <c r="I715" i="1"/>
  <c r="L715" i="1" s="1"/>
  <c r="J715" i="1"/>
  <c r="I716" i="1"/>
  <c r="L716" i="1" s="1"/>
  <c r="J716" i="1"/>
  <c r="I717" i="1"/>
  <c r="L717" i="1" s="1"/>
  <c r="J717" i="1"/>
  <c r="I718" i="1"/>
  <c r="L718" i="1" s="1"/>
  <c r="J718" i="1"/>
  <c r="I723" i="1"/>
  <c r="L723" i="1" s="1"/>
  <c r="J723" i="1"/>
  <c r="I724" i="1"/>
  <c r="L724" i="1" s="1"/>
  <c r="J724" i="1"/>
  <c r="I729" i="1"/>
  <c r="L729" i="1" s="1"/>
  <c r="J729" i="1"/>
  <c r="I730" i="1"/>
  <c r="L730" i="1" s="1"/>
  <c r="J730" i="1"/>
  <c r="I731" i="1"/>
  <c r="L731" i="1" s="1"/>
  <c r="J731" i="1"/>
  <c r="I732" i="1"/>
  <c r="L732" i="1" s="1"/>
  <c r="J732" i="1"/>
  <c r="I737" i="1"/>
  <c r="L737" i="1" s="1"/>
  <c r="J737" i="1"/>
  <c r="I738" i="1"/>
  <c r="L738" i="1" s="1"/>
  <c r="J738" i="1"/>
  <c r="I739" i="1"/>
  <c r="L739" i="1" s="1"/>
  <c r="J739" i="1"/>
  <c r="I747" i="1"/>
  <c r="L747" i="1" s="1"/>
  <c r="J747" i="1"/>
  <c r="I748" i="1"/>
  <c r="L748" i="1" s="1"/>
  <c r="J748" i="1"/>
  <c r="I749" i="1"/>
  <c r="L749" i="1" s="1"/>
  <c r="J749" i="1"/>
  <c r="I750" i="1"/>
  <c r="L750" i="1" s="1"/>
  <c r="J750" i="1"/>
  <c r="I751" i="1"/>
  <c r="L751" i="1" s="1"/>
  <c r="J751" i="1"/>
  <c r="I752" i="1"/>
  <c r="L752" i="1" s="1"/>
  <c r="J752" i="1"/>
  <c r="I753" i="1"/>
  <c r="L753" i="1" s="1"/>
  <c r="J753" i="1"/>
  <c r="I754" i="1"/>
  <c r="L754" i="1" s="1"/>
  <c r="J754" i="1"/>
  <c r="I755" i="1"/>
  <c r="L755" i="1" s="1"/>
  <c r="J755" i="1"/>
  <c r="I756" i="1"/>
  <c r="L756" i="1" s="1"/>
  <c r="J756" i="1"/>
  <c r="I757" i="1"/>
  <c r="L757" i="1" s="1"/>
  <c r="J757" i="1"/>
  <c r="I758" i="1"/>
  <c r="L758" i="1" s="1"/>
  <c r="J758" i="1"/>
  <c r="I759" i="1"/>
  <c r="L759" i="1" s="1"/>
  <c r="J759" i="1"/>
  <c r="I760" i="1"/>
  <c r="L760" i="1" s="1"/>
  <c r="J760" i="1"/>
  <c r="I761" i="1"/>
  <c r="L761" i="1" s="1"/>
  <c r="J761" i="1"/>
  <c r="I762" i="1"/>
  <c r="L762" i="1" s="1"/>
  <c r="J762" i="1"/>
  <c r="I763" i="1"/>
  <c r="L763" i="1" s="1"/>
  <c r="J763" i="1"/>
  <c r="I764" i="1"/>
  <c r="L764" i="1" s="1"/>
  <c r="J764" i="1"/>
  <c r="I765" i="1"/>
  <c r="L765" i="1" s="1"/>
  <c r="J765" i="1"/>
  <c r="I766" i="1"/>
  <c r="L766" i="1" s="1"/>
  <c r="J766" i="1"/>
  <c r="I767" i="1"/>
  <c r="L767" i="1" s="1"/>
  <c r="J767" i="1"/>
  <c r="I768" i="1"/>
  <c r="L768" i="1" s="1"/>
  <c r="J768" i="1"/>
  <c r="I769" i="1"/>
  <c r="L769" i="1" s="1"/>
  <c r="J769" i="1"/>
  <c r="I770" i="1"/>
  <c r="L770" i="1" s="1"/>
  <c r="J770" i="1"/>
  <c r="I771" i="1"/>
  <c r="L771" i="1" s="1"/>
  <c r="J771" i="1"/>
  <c r="I772" i="1"/>
  <c r="L772" i="1" s="1"/>
  <c r="J772" i="1"/>
  <c r="I773" i="1"/>
  <c r="L773" i="1" s="1"/>
  <c r="J773" i="1"/>
  <c r="I778" i="1"/>
  <c r="L778" i="1" s="1"/>
  <c r="J778" i="1"/>
  <c r="I779" i="1"/>
  <c r="L779" i="1" s="1"/>
  <c r="J779" i="1"/>
  <c r="I784" i="1"/>
  <c r="L784" i="1" s="1"/>
  <c r="J784" i="1"/>
  <c r="I785" i="1"/>
  <c r="L785" i="1" s="1"/>
  <c r="J785" i="1"/>
  <c r="I790" i="1"/>
  <c r="L790" i="1" s="1"/>
  <c r="J790" i="1"/>
  <c r="I791" i="1"/>
  <c r="L791" i="1" s="1"/>
  <c r="J791" i="1"/>
  <c r="I792" i="1"/>
  <c r="L792" i="1" s="1"/>
  <c r="J792" i="1"/>
  <c r="I793" i="1"/>
  <c r="L793" i="1" s="1"/>
  <c r="J793" i="1"/>
  <c r="I798" i="1"/>
  <c r="L798" i="1" s="1"/>
  <c r="J798" i="1"/>
  <c r="I800" i="1"/>
  <c r="L800" i="1" s="1"/>
  <c r="J800" i="1"/>
  <c r="I801" i="1"/>
  <c r="L801" i="1" s="1"/>
  <c r="J801" i="1"/>
  <c r="I802" i="1"/>
  <c r="L802" i="1" s="1"/>
  <c r="J802" i="1"/>
  <c r="I803" i="1"/>
  <c r="L803" i="1" s="1"/>
  <c r="J803" i="1"/>
  <c r="I809" i="1"/>
  <c r="L809" i="1" s="1"/>
  <c r="J809" i="1"/>
  <c r="I810" i="1"/>
  <c r="L810" i="1" s="1"/>
  <c r="J810" i="1"/>
  <c r="I815" i="1"/>
  <c r="L815" i="1" s="1"/>
  <c r="J815" i="1"/>
  <c r="J816" i="1" s="1"/>
  <c r="I821" i="1"/>
  <c r="L821" i="1" s="1"/>
  <c r="J821" i="1"/>
  <c r="I822" i="1"/>
  <c r="L822" i="1" s="1"/>
  <c r="J822" i="1"/>
  <c r="I823" i="1"/>
  <c r="L823" i="1" s="1"/>
  <c r="J823" i="1"/>
  <c r="I824" i="1"/>
  <c r="L824" i="1" s="1"/>
  <c r="J824" i="1"/>
  <c r="I825" i="1"/>
  <c r="L825" i="1" s="1"/>
  <c r="J825" i="1"/>
  <c r="I826" i="1"/>
  <c r="L826" i="1" s="1"/>
  <c r="J826" i="1"/>
  <c r="I827" i="1"/>
  <c r="L827" i="1" s="1"/>
  <c r="J827" i="1"/>
  <c r="I828" i="1"/>
  <c r="L828" i="1" s="1"/>
  <c r="J828" i="1"/>
  <c r="I829" i="1"/>
  <c r="L829" i="1" s="1"/>
  <c r="J829" i="1"/>
  <c r="I830" i="1"/>
  <c r="L830" i="1" s="1"/>
  <c r="J830" i="1"/>
  <c r="I831" i="1"/>
  <c r="L831" i="1" s="1"/>
  <c r="J831" i="1"/>
  <c r="I832" i="1"/>
  <c r="L832" i="1" s="1"/>
  <c r="J832" i="1"/>
  <c r="I833" i="1"/>
  <c r="L833" i="1" s="1"/>
  <c r="J833" i="1"/>
  <c r="I834" i="1"/>
  <c r="L834" i="1" s="1"/>
  <c r="J834" i="1"/>
  <c r="I835" i="1"/>
  <c r="L835" i="1" s="1"/>
  <c r="J835" i="1"/>
  <c r="I836" i="1"/>
  <c r="L836" i="1" s="1"/>
  <c r="J836" i="1"/>
  <c r="I837" i="1"/>
  <c r="L837" i="1" s="1"/>
  <c r="J837" i="1"/>
  <c r="I842" i="1"/>
  <c r="L842" i="1" s="1"/>
  <c r="J842" i="1"/>
  <c r="I843" i="1"/>
  <c r="L843" i="1" s="1"/>
  <c r="J843" i="1"/>
  <c r="I848" i="1"/>
  <c r="L848" i="1" s="1"/>
  <c r="J848" i="1"/>
  <c r="I849" i="1"/>
  <c r="L849" i="1" s="1"/>
  <c r="J849" i="1"/>
  <c r="I854" i="1"/>
  <c r="L854" i="1" s="1"/>
  <c r="J854" i="1"/>
  <c r="I855" i="1"/>
  <c r="L855" i="1" s="1"/>
  <c r="J855" i="1"/>
  <c r="I860" i="1"/>
  <c r="L860" i="1" s="1"/>
  <c r="J860" i="1"/>
  <c r="I861" i="1"/>
  <c r="L861" i="1" s="1"/>
  <c r="J861" i="1"/>
  <c r="I862" i="1"/>
  <c r="L862" i="1" s="1"/>
  <c r="J862" i="1"/>
  <c r="I863" i="1"/>
  <c r="L863" i="1" s="1"/>
  <c r="J863" i="1"/>
  <c r="I864" i="1"/>
  <c r="L864" i="1" s="1"/>
  <c r="J864" i="1"/>
  <c r="I871" i="1"/>
  <c r="L871" i="1" s="1"/>
  <c r="J871" i="1"/>
  <c r="I872" i="1"/>
  <c r="L872" i="1" s="1"/>
  <c r="J872" i="1"/>
  <c r="I873" i="1"/>
  <c r="L873" i="1" s="1"/>
  <c r="J873" i="1"/>
  <c r="I874" i="1"/>
  <c r="L874" i="1" s="1"/>
  <c r="J874" i="1"/>
  <c r="I875" i="1"/>
  <c r="L875" i="1" s="1"/>
  <c r="J875" i="1"/>
  <c r="I876" i="1"/>
  <c r="L876" i="1" s="1"/>
  <c r="J876" i="1"/>
  <c r="I877" i="1"/>
  <c r="L877" i="1" s="1"/>
  <c r="J877" i="1"/>
  <c r="I878" i="1"/>
  <c r="L878" i="1" s="1"/>
  <c r="J878" i="1"/>
  <c r="I879" i="1"/>
  <c r="L879" i="1" s="1"/>
  <c r="J879" i="1"/>
  <c r="I884" i="1"/>
  <c r="L884" i="1" s="1"/>
  <c r="J884" i="1"/>
  <c r="J885" i="1" s="1"/>
  <c r="I889" i="1"/>
  <c r="L889" i="1" s="1"/>
  <c r="J889" i="1"/>
  <c r="J890" i="1" s="1"/>
  <c r="I894" i="1"/>
  <c r="L894" i="1" s="1"/>
  <c r="J894" i="1"/>
  <c r="I895" i="1"/>
  <c r="L895" i="1" s="1"/>
  <c r="J895" i="1"/>
  <c r="I902" i="1"/>
  <c r="L902" i="1" s="1"/>
  <c r="J902" i="1"/>
  <c r="I903" i="1"/>
  <c r="L903" i="1" s="1"/>
  <c r="J903" i="1"/>
  <c r="I904" i="1"/>
  <c r="L904" i="1" s="1"/>
  <c r="J904" i="1"/>
  <c r="I905" i="1"/>
  <c r="L905" i="1" s="1"/>
  <c r="J905" i="1"/>
  <c r="I906" i="1"/>
  <c r="L906" i="1" s="1"/>
  <c r="J906" i="1"/>
  <c r="I907" i="1"/>
  <c r="L907" i="1" s="1"/>
  <c r="J907" i="1"/>
  <c r="I908" i="1"/>
  <c r="L908" i="1" s="1"/>
  <c r="J908" i="1"/>
  <c r="I909" i="1"/>
  <c r="L909" i="1" s="1"/>
  <c r="J909" i="1"/>
  <c r="I910" i="1"/>
  <c r="L910" i="1" s="1"/>
  <c r="J910" i="1"/>
  <c r="I911" i="1"/>
  <c r="L911" i="1" s="1"/>
  <c r="J911" i="1"/>
  <c r="I922" i="1"/>
  <c r="L922" i="1" s="1"/>
  <c r="J922" i="1"/>
  <c r="I923" i="1"/>
  <c r="L923" i="1" s="1"/>
  <c r="J923" i="1"/>
  <c r="I924" i="1"/>
  <c r="L924" i="1" s="1"/>
  <c r="J924" i="1"/>
  <c r="I925" i="1"/>
  <c r="L925" i="1" s="1"/>
  <c r="J925" i="1"/>
  <c r="I926" i="1"/>
  <c r="L926" i="1" s="1"/>
  <c r="J926" i="1"/>
  <c r="I927" i="1"/>
  <c r="L927" i="1" s="1"/>
  <c r="J927" i="1"/>
  <c r="I929" i="1"/>
  <c r="L929" i="1" s="1"/>
  <c r="J929" i="1"/>
  <c r="I934" i="1"/>
  <c r="L934" i="1" s="1"/>
  <c r="J934" i="1"/>
  <c r="I935" i="1"/>
  <c r="L935" i="1" s="1"/>
  <c r="J935" i="1"/>
  <c r="I937" i="1"/>
  <c r="L937" i="1" s="1"/>
  <c r="J937" i="1"/>
  <c r="I943" i="1"/>
  <c r="L943" i="1" s="1"/>
  <c r="J943" i="1"/>
  <c r="I944" i="1"/>
  <c r="L944" i="1" s="1"/>
  <c r="J944" i="1"/>
  <c r="I945" i="1"/>
  <c r="L945" i="1" s="1"/>
  <c r="J945" i="1"/>
  <c r="I946" i="1"/>
  <c r="L946" i="1" s="1"/>
  <c r="J946" i="1"/>
  <c r="I947" i="1"/>
  <c r="L947" i="1" s="1"/>
  <c r="J947" i="1"/>
  <c r="I948" i="1"/>
  <c r="L948" i="1" s="1"/>
  <c r="J948" i="1"/>
  <c r="I949" i="1"/>
  <c r="L949" i="1" s="1"/>
  <c r="J949" i="1"/>
  <c r="I954" i="1"/>
  <c r="L954" i="1" s="1"/>
  <c r="J954" i="1"/>
  <c r="I955" i="1"/>
  <c r="L955" i="1" s="1"/>
  <c r="J955" i="1"/>
  <c r="I961" i="1"/>
  <c r="L961" i="1" s="1"/>
  <c r="J961" i="1"/>
  <c r="I962" i="1"/>
  <c r="L962" i="1" s="1"/>
  <c r="J962" i="1"/>
  <c r="I963" i="1"/>
  <c r="L963" i="1" s="1"/>
  <c r="J963" i="1"/>
  <c r="I964" i="1"/>
  <c r="L964" i="1" s="1"/>
  <c r="J964" i="1"/>
  <c r="I969" i="1"/>
  <c r="L969" i="1" s="1"/>
  <c r="J969" i="1"/>
  <c r="J970" i="1" s="1"/>
  <c r="I975" i="1"/>
  <c r="L975" i="1" s="1"/>
  <c r="J975" i="1"/>
  <c r="I976" i="1"/>
  <c r="L976" i="1" s="1"/>
  <c r="J976" i="1"/>
  <c r="I977" i="1"/>
  <c r="L977" i="1" s="1"/>
  <c r="J977" i="1"/>
  <c r="I978" i="1"/>
  <c r="L978" i="1" s="1"/>
  <c r="J978" i="1"/>
  <c r="I980" i="1"/>
  <c r="L980" i="1" s="1"/>
  <c r="J980" i="1"/>
  <c r="I992" i="1"/>
  <c r="L992" i="1" s="1"/>
  <c r="J992" i="1"/>
  <c r="J993" i="1" s="1"/>
  <c r="I998" i="1"/>
  <c r="L998" i="1" s="1"/>
  <c r="J998" i="1"/>
  <c r="I999" i="1"/>
  <c r="L999" i="1" s="1"/>
  <c r="J999" i="1"/>
  <c r="I1005" i="1"/>
  <c r="L1005" i="1" s="1"/>
  <c r="J1005" i="1"/>
  <c r="I1006" i="1"/>
  <c r="L1006" i="1" s="1"/>
  <c r="J1006" i="1"/>
  <c r="I1007" i="1"/>
  <c r="L1007" i="1" s="1"/>
  <c r="J1007" i="1"/>
  <c r="I1008" i="1"/>
  <c r="L1008" i="1" s="1"/>
  <c r="J1008" i="1"/>
  <c r="I1009" i="1"/>
  <c r="L1009" i="1" s="1"/>
  <c r="J1009" i="1"/>
  <c r="I1010" i="1"/>
  <c r="L1010" i="1" s="1"/>
  <c r="J1010" i="1"/>
  <c r="I1011" i="1"/>
  <c r="L1011" i="1" s="1"/>
  <c r="J1011" i="1"/>
  <c r="I1012" i="1"/>
  <c r="L1012" i="1" s="1"/>
  <c r="J1012" i="1"/>
  <c r="I1013" i="1"/>
  <c r="L1013" i="1" s="1"/>
  <c r="J1013" i="1"/>
  <c r="I1022" i="1"/>
  <c r="L1022" i="1" s="1"/>
  <c r="J1022" i="1"/>
  <c r="I1023" i="1"/>
  <c r="L1023" i="1" s="1"/>
  <c r="J1023" i="1"/>
  <c r="I1028" i="1"/>
  <c r="L1028" i="1" s="1"/>
  <c r="J1028" i="1"/>
  <c r="I1029" i="1"/>
  <c r="L1029" i="1" s="1"/>
  <c r="J1029" i="1"/>
  <c r="I1030" i="1"/>
  <c r="L1030" i="1" s="1"/>
  <c r="J1030" i="1"/>
  <c r="I1031" i="1"/>
  <c r="L1031" i="1" s="1"/>
  <c r="J1031" i="1"/>
  <c r="I1032" i="1"/>
  <c r="L1032" i="1" s="1"/>
  <c r="J1032" i="1"/>
  <c r="I1033" i="1"/>
  <c r="L1033" i="1" s="1"/>
  <c r="J1033" i="1"/>
  <c r="I1034" i="1"/>
  <c r="L1034" i="1" s="1"/>
  <c r="J1034" i="1"/>
  <c r="I1039" i="1"/>
  <c r="L1039" i="1" s="1"/>
  <c r="J1039" i="1"/>
  <c r="I1040" i="1"/>
  <c r="L1040" i="1" s="1"/>
  <c r="J1040" i="1"/>
  <c r="I1041" i="1"/>
  <c r="L1041" i="1" s="1"/>
  <c r="J1041" i="1"/>
  <c r="I1048" i="1"/>
  <c r="L1048" i="1" s="1"/>
  <c r="J1048" i="1"/>
  <c r="I1049" i="1"/>
  <c r="L1049" i="1" s="1"/>
  <c r="J1049" i="1"/>
  <c r="I1050" i="1"/>
  <c r="L1050" i="1" s="1"/>
  <c r="J1050" i="1"/>
  <c r="I1051" i="1"/>
  <c r="L1051" i="1" s="1"/>
  <c r="J1051" i="1"/>
  <c r="I1052" i="1"/>
  <c r="L1052" i="1" s="1"/>
  <c r="J1052" i="1"/>
  <c r="I1053" i="1"/>
  <c r="L1053" i="1" s="1"/>
  <c r="J1053" i="1"/>
  <c r="I1054" i="1"/>
  <c r="L1054" i="1" s="1"/>
  <c r="J1054" i="1"/>
  <c r="I1055" i="1"/>
  <c r="L1055" i="1" s="1"/>
  <c r="J1055" i="1"/>
  <c r="I1056" i="1"/>
  <c r="L1056" i="1" s="1"/>
  <c r="J1056" i="1"/>
  <c r="I1057" i="1"/>
  <c r="L1057" i="1" s="1"/>
  <c r="J1057" i="1"/>
  <c r="I1058" i="1"/>
  <c r="L1058" i="1" s="1"/>
  <c r="J1058" i="1"/>
  <c r="I1059" i="1"/>
  <c r="L1059" i="1" s="1"/>
  <c r="J1059" i="1"/>
  <c r="I1060" i="1"/>
  <c r="L1060" i="1" s="1"/>
  <c r="J1060" i="1"/>
  <c r="I1061" i="1"/>
  <c r="L1061" i="1" s="1"/>
  <c r="J1061" i="1"/>
  <c r="I1062" i="1"/>
  <c r="L1062" i="1" s="1"/>
  <c r="J1062" i="1"/>
  <c r="I1063" i="1"/>
  <c r="L1063" i="1" s="1"/>
  <c r="J1063" i="1"/>
  <c r="I1064" i="1"/>
  <c r="L1064" i="1" s="1"/>
  <c r="J1064" i="1"/>
  <c r="I1069" i="1"/>
  <c r="L1069" i="1" s="1"/>
  <c r="J1069" i="1"/>
  <c r="I1070" i="1"/>
  <c r="L1070" i="1" s="1"/>
  <c r="J1070" i="1"/>
  <c r="I1071" i="1"/>
  <c r="L1071" i="1" s="1"/>
  <c r="J1071" i="1"/>
  <c r="I1072" i="1"/>
  <c r="L1072" i="1" s="1"/>
  <c r="J1072" i="1"/>
  <c r="I1073" i="1"/>
  <c r="L1073" i="1" s="1"/>
  <c r="J1073" i="1"/>
  <c r="I1078" i="1"/>
  <c r="L1078" i="1" s="1"/>
  <c r="J1078" i="1"/>
  <c r="I1079" i="1"/>
  <c r="L1079" i="1" s="1"/>
  <c r="J1079" i="1"/>
  <c r="I1084" i="1"/>
  <c r="L1084" i="1" s="1"/>
  <c r="J1084" i="1"/>
  <c r="I1085" i="1"/>
  <c r="L1085" i="1" s="1"/>
  <c r="J1085" i="1"/>
  <c r="I1090" i="1"/>
  <c r="L1090" i="1" s="1"/>
  <c r="J1090" i="1"/>
  <c r="I1091" i="1"/>
  <c r="L1091" i="1" s="1"/>
  <c r="J1091" i="1"/>
  <c r="I1092" i="1"/>
  <c r="L1092" i="1" s="1"/>
  <c r="J1092" i="1"/>
  <c r="I1093" i="1"/>
  <c r="L1093" i="1" s="1"/>
  <c r="J1093" i="1"/>
  <c r="I1094" i="1"/>
  <c r="L1094" i="1" s="1"/>
  <c r="J1094" i="1"/>
  <c r="I1095" i="1"/>
  <c r="L1095" i="1" s="1"/>
  <c r="J1095" i="1"/>
  <c r="I1096" i="1"/>
  <c r="L1096" i="1" s="1"/>
  <c r="J1096" i="1"/>
  <c r="I1097" i="1"/>
  <c r="L1097" i="1" s="1"/>
  <c r="J1097" i="1"/>
  <c r="I1098" i="1"/>
  <c r="L1098" i="1" s="1"/>
  <c r="J1098" i="1"/>
  <c r="I1101" i="1"/>
  <c r="L1101" i="1" s="1"/>
  <c r="J1101" i="1"/>
  <c r="I1102" i="1"/>
  <c r="L1102" i="1" s="1"/>
  <c r="J1102" i="1"/>
  <c r="I1103" i="1"/>
  <c r="L1103" i="1" s="1"/>
  <c r="J1103" i="1"/>
  <c r="I1106" i="1"/>
  <c r="L1106" i="1" s="1"/>
  <c r="J1106" i="1"/>
  <c r="I1107" i="1"/>
  <c r="L1107" i="1" s="1"/>
  <c r="J1107" i="1"/>
  <c r="I1108" i="1"/>
  <c r="L1108" i="1" s="1"/>
  <c r="J1108" i="1"/>
  <c r="I1109" i="1"/>
  <c r="L1109" i="1" s="1"/>
  <c r="J1109" i="1"/>
  <c r="I1110" i="1"/>
  <c r="L1110" i="1" s="1"/>
  <c r="J1110" i="1"/>
  <c r="I1111" i="1"/>
  <c r="L1111" i="1" s="1"/>
  <c r="J1111" i="1"/>
  <c r="I1112" i="1"/>
  <c r="L1112" i="1" s="1"/>
  <c r="J1112" i="1"/>
  <c r="I1113" i="1"/>
  <c r="L1113" i="1" s="1"/>
  <c r="J1113" i="1"/>
  <c r="I1114" i="1"/>
  <c r="L1114" i="1" s="1"/>
  <c r="J1114" i="1"/>
  <c r="I1115" i="1"/>
  <c r="L1115" i="1" s="1"/>
  <c r="J1115" i="1"/>
  <c r="I1116" i="1"/>
  <c r="L1116" i="1" s="1"/>
  <c r="J1116" i="1"/>
  <c r="I1167" i="1"/>
  <c r="L1167" i="1" s="1"/>
  <c r="J1167" i="1"/>
  <c r="I1168" i="1"/>
  <c r="L1168" i="1" s="1"/>
  <c r="J1168" i="1"/>
  <c r="I1169" i="1"/>
  <c r="L1169" i="1" s="1"/>
  <c r="J1169" i="1"/>
  <c r="I1170" i="1"/>
  <c r="L1170" i="1" s="1"/>
  <c r="J1170" i="1"/>
  <c r="I1172" i="1"/>
  <c r="L1172" i="1" s="1"/>
  <c r="J1172" i="1"/>
  <c r="I1173" i="1"/>
  <c r="L1173" i="1" s="1"/>
  <c r="J1173" i="1"/>
  <c r="I1174" i="1"/>
  <c r="L1174" i="1" s="1"/>
  <c r="J1174" i="1"/>
  <c r="I1175" i="1"/>
  <c r="L1175" i="1" s="1"/>
  <c r="J1175" i="1"/>
  <c r="I1176" i="1"/>
  <c r="L1176" i="1" s="1"/>
  <c r="J1176" i="1"/>
  <c r="I1182" i="1"/>
  <c r="L1182" i="1" s="1"/>
  <c r="J1182" i="1"/>
  <c r="I1183" i="1"/>
  <c r="L1183" i="1" s="1"/>
  <c r="J1183" i="1"/>
  <c r="I1184" i="1"/>
  <c r="L1184" i="1" s="1"/>
  <c r="J1184" i="1"/>
  <c r="I1185" i="1"/>
  <c r="L1185" i="1" s="1"/>
  <c r="J1185" i="1"/>
  <c r="I1186" i="1"/>
  <c r="L1186" i="1" s="1"/>
  <c r="J1186" i="1"/>
  <c r="I1188" i="1"/>
  <c r="L1188" i="1" s="1"/>
  <c r="J1188" i="1"/>
  <c r="I1194" i="1"/>
  <c r="L1194" i="1" s="1"/>
  <c r="J1194" i="1"/>
  <c r="I1195" i="1"/>
  <c r="L1195" i="1" s="1"/>
  <c r="J1195" i="1"/>
  <c r="I1196" i="1"/>
  <c r="L1196" i="1" s="1"/>
  <c r="J1196" i="1"/>
  <c r="I1197" i="1"/>
  <c r="L1197" i="1" s="1"/>
  <c r="J1197" i="1"/>
  <c r="I1198" i="1"/>
  <c r="L1198" i="1" s="1"/>
  <c r="J1198" i="1"/>
  <c r="I1200" i="1"/>
  <c r="L1200" i="1" s="1"/>
  <c r="J1200" i="1"/>
  <c r="I1201" i="1"/>
  <c r="L1201" i="1" s="1"/>
  <c r="J1201" i="1"/>
  <c r="I1202" i="1"/>
  <c r="L1202" i="1" s="1"/>
  <c r="J1202" i="1"/>
  <c r="I1207" i="1"/>
  <c r="L1207" i="1" s="1"/>
  <c r="J1207" i="1"/>
  <c r="I1208" i="1"/>
  <c r="L1208" i="1" s="1"/>
  <c r="J1208" i="1"/>
  <c r="I1209" i="1"/>
  <c r="L1209" i="1" s="1"/>
  <c r="J1209" i="1"/>
  <c r="I1210" i="1"/>
  <c r="L1210" i="1" s="1"/>
  <c r="J1210" i="1"/>
  <c r="I1211" i="1"/>
  <c r="L1211" i="1" s="1"/>
  <c r="J1211" i="1"/>
  <c r="I1212" i="1"/>
  <c r="L1212" i="1" s="1"/>
  <c r="J1212" i="1"/>
  <c r="I1217" i="1"/>
  <c r="L1217" i="1" s="1"/>
  <c r="J1217" i="1"/>
  <c r="I1218" i="1"/>
  <c r="L1218" i="1" s="1"/>
  <c r="J1218" i="1"/>
  <c r="I1219" i="1"/>
  <c r="L1219" i="1" s="1"/>
  <c r="J1219" i="1"/>
  <c r="I1220" i="1"/>
  <c r="L1220" i="1" s="1"/>
  <c r="J1220" i="1"/>
  <c r="I1222" i="1"/>
  <c r="L1222" i="1" s="1"/>
  <c r="J1222" i="1"/>
  <c r="I1228" i="1"/>
  <c r="L1228" i="1" s="1"/>
  <c r="J1228" i="1"/>
  <c r="I1229" i="1"/>
  <c r="L1229" i="1" s="1"/>
  <c r="J1229" i="1"/>
  <c r="I1230" i="1"/>
  <c r="L1230" i="1" s="1"/>
  <c r="J1230" i="1"/>
  <c r="I1231" i="1"/>
  <c r="L1231" i="1" s="1"/>
  <c r="J1231" i="1"/>
  <c r="I1236" i="1"/>
  <c r="L1236" i="1" s="1"/>
  <c r="J1236" i="1"/>
  <c r="I1237" i="1"/>
  <c r="L1237" i="1" s="1"/>
  <c r="J1237" i="1"/>
  <c r="I1238" i="1"/>
  <c r="L1238" i="1" s="1"/>
  <c r="J1238" i="1"/>
  <c r="I1239" i="1"/>
  <c r="L1239" i="1" s="1"/>
  <c r="J1239" i="1"/>
  <c r="I1240" i="1"/>
  <c r="L1240" i="1" s="1"/>
  <c r="J1240" i="1"/>
  <c r="I1241" i="1"/>
  <c r="L1241" i="1" s="1"/>
  <c r="J1241" i="1"/>
  <c r="I1242" i="1"/>
  <c r="L1242" i="1" s="1"/>
  <c r="J1242" i="1"/>
  <c r="I1243" i="1"/>
  <c r="L1243" i="1" s="1"/>
  <c r="J1243" i="1"/>
  <c r="I1244" i="1"/>
  <c r="L1244" i="1" s="1"/>
  <c r="J1244" i="1"/>
  <c r="I1249" i="1"/>
  <c r="L1249" i="1" s="1"/>
  <c r="J1249" i="1"/>
  <c r="I1250" i="1"/>
  <c r="L1250" i="1" s="1"/>
  <c r="J1250" i="1"/>
  <c r="I1251" i="1"/>
  <c r="L1251" i="1" s="1"/>
  <c r="J1251" i="1"/>
  <c r="I1252" i="1"/>
  <c r="L1252" i="1" s="1"/>
  <c r="J1252" i="1"/>
  <c r="I1253" i="1"/>
  <c r="L1253" i="1" s="1"/>
  <c r="J1253" i="1"/>
  <c r="I1254" i="1"/>
  <c r="L1254" i="1" s="1"/>
  <c r="J1254" i="1"/>
  <c r="I1255" i="1"/>
  <c r="L1255" i="1" s="1"/>
  <c r="J1255" i="1"/>
  <c r="I1256" i="1"/>
  <c r="L1256" i="1" s="1"/>
  <c r="J1256" i="1"/>
  <c r="I1257" i="1"/>
  <c r="L1257" i="1" s="1"/>
  <c r="J1257" i="1"/>
  <c r="I1258" i="1"/>
  <c r="L1258" i="1" s="1"/>
  <c r="J1258" i="1"/>
  <c r="I1259" i="1"/>
  <c r="L1259" i="1" s="1"/>
  <c r="J1259" i="1"/>
  <c r="I1265" i="1"/>
  <c r="L1265" i="1" s="1"/>
  <c r="J1265" i="1"/>
  <c r="I1266" i="1"/>
  <c r="L1266" i="1" s="1"/>
  <c r="J1266" i="1"/>
  <c r="I1267" i="1"/>
  <c r="L1267" i="1" s="1"/>
  <c r="J1267" i="1"/>
  <c r="I1268" i="1"/>
  <c r="L1268" i="1" s="1"/>
  <c r="J1268" i="1"/>
  <c r="I1269" i="1"/>
  <c r="L1269" i="1" s="1"/>
  <c r="J1269" i="1"/>
  <c r="I1270" i="1"/>
  <c r="L1270" i="1" s="1"/>
  <c r="J1270" i="1"/>
  <c r="I1271" i="1"/>
  <c r="L1271" i="1" s="1"/>
  <c r="J1271" i="1"/>
  <c r="I1272" i="1"/>
  <c r="L1272" i="1" s="1"/>
  <c r="J1272" i="1"/>
  <c r="I1273" i="1"/>
  <c r="L1273" i="1" s="1"/>
  <c r="J1273" i="1"/>
  <c r="I1274" i="1"/>
  <c r="L1274" i="1" s="1"/>
  <c r="J1274" i="1"/>
  <c r="I1275" i="1"/>
  <c r="L1275" i="1" s="1"/>
  <c r="J1275" i="1"/>
  <c r="I1276" i="1"/>
  <c r="L1276" i="1" s="1"/>
  <c r="J1276" i="1"/>
  <c r="I1277" i="1"/>
  <c r="L1277" i="1" s="1"/>
  <c r="J1277" i="1"/>
  <c r="I1278" i="1"/>
  <c r="L1278" i="1" s="1"/>
  <c r="J1278" i="1"/>
  <c r="I1279" i="1"/>
  <c r="L1279" i="1" s="1"/>
  <c r="J1279" i="1"/>
  <c r="I1282" i="1"/>
  <c r="L1282" i="1" s="1"/>
  <c r="J1282" i="1"/>
  <c r="I1283" i="1"/>
  <c r="L1283" i="1" s="1"/>
  <c r="J1283" i="1"/>
  <c r="I1284" i="1"/>
  <c r="L1284" i="1" s="1"/>
  <c r="J1284" i="1"/>
  <c r="I1285" i="1"/>
  <c r="L1285" i="1" s="1"/>
  <c r="J1285" i="1"/>
  <c r="I1286" i="1"/>
  <c r="L1286" i="1" s="1"/>
  <c r="J1286" i="1"/>
  <c r="I1288" i="1"/>
  <c r="L1288" i="1" s="1"/>
  <c r="J1288" i="1"/>
  <c r="I1294" i="1"/>
  <c r="L1294" i="1" s="1"/>
  <c r="J1294" i="1"/>
  <c r="I1295" i="1"/>
  <c r="L1295" i="1" s="1"/>
  <c r="J1295" i="1"/>
  <c r="I1302" i="1"/>
  <c r="L1302" i="1" s="1"/>
  <c r="J1302" i="1"/>
  <c r="I1303" i="1"/>
  <c r="L1303" i="1" s="1"/>
  <c r="J1303" i="1"/>
  <c r="I1304" i="1"/>
  <c r="L1304" i="1" s="1"/>
  <c r="J1304" i="1"/>
  <c r="I1305" i="1"/>
  <c r="L1305" i="1" s="1"/>
  <c r="J1305" i="1"/>
  <c r="I1306" i="1"/>
  <c r="L1306" i="1" s="1"/>
  <c r="J1306" i="1"/>
  <c r="I1307" i="1"/>
  <c r="L1307" i="1" s="1"/>
  <c r="J1307" i="1"/>
  <c r="I1308" i="1"/>
  <c r="L1308" i="1" s="1"/>
  <c r="J1308" i="1"/>
  <c r="I1321" i="1"/>
  <c r="L1321" i="1" s="1"/>
  <c r="J1321" i="1"/>
  <c r="I1322" i="1"/>
  <c r="L1322" i="1" s="1"/>
  <c r="J1322" i="1"/>
  <c r="J229" i="1" l="1"/>
  <c r="J388" i="1"/>
  <c r="L397" i="1"/>
  <c r="L1323" i="1"/>
  <c r="L229" i="1"/>
  <c r="J262" i="1"/>
  <c r="J164" i="1"/>
  <c r="L164" i="1"/>
  <c r="O36" i="3"/>
  <c r="G36" i="3"/>
  <c r="AM36" i="3"/>
  <c r="BS36" i="3"/>
  <c r="AU36" i="3"/>
  <c r="BO36" i="3"/>
  <c r="K36" i="3"/>
  <c r="BW36" i="3"/>
  <c r="CE36" i="3"/>
  <c r="BC36" i="3"/>
  <c r="AY36" i="3"/>
  <c r="CI36" i="3"/>
  <c r="BK36" i="3"/>
  <c r="CU36" i="3"/>
  <c r="BG36" i="3"/>
  <c r="CM36" i="3"/>
  <c r="AE36" i="3"/>
  <c r="S36" i="3"/>
  <c r="AQ36" i="3"/>
  <c r="CQ36" i="3"/>
  <c r="CA36" i="3"/>
  <c r="AI36" i="3"/>
  <c r="W36" i="3"/>
  <c r="AA36" i="3"/>
  <c r="J405" i="1"/>
  <c r="L405" i="1"/>
  <c r="CE53" i="3"/>
  <c r="BG53" i="3"/>
  <c r="G53" i="3"/>
  <c r="CI53" i="3"/>
  <c r="W53" i="3"/>
  <c r="CM53" i="3"/>
  <c r="AI53" i="3"/>
  <c r="BO53" i="3"/>
  <c r="CU53" i="3"/>
  <c r="O53" i="3"/>
  <c r="S53" i="3"/>
  <c r="AM53" i="3"/>
  <c r="K53" i="3"/>
  <c r="AU53" i="3"/>
  <c r="AY53" i="3"/>
  <c r="BS53" i="3"/>
  <c r="AQ53" i="3"/>
  <c r="CA53" i="3"/>
  <c r="BW53" i="3"/>
  <c r="AA53" i="3"/>
  <c r="AE53" i="3"/>
  <c r="BC53" i="3"/>
  <c r="BK53" i="3"/>
  <c r="CQ53" i="3"/>
  <c r="J108" i="1"/>
  <c r="L108" i="1"/>
  <c r="J138" i="1"/>
  <c r="C22" i="3" s="1"/>
  <c r="BW24" i="3"/>
  <c r="O24" i="3"/>
  <c r="W24" i="3"/>
  <c r="AU24" i="3"/>
  <c r="S24" i="3"/>
  <c r="BS24" i="3"/>
  <c r="AQ24" i="3"/>
  <c r="G24" i="3"/>
  <c r="AI24" i="3"/>
  <c r="AM24" i="3"/>
  <c r="BO24" i="3"/>
  <c r="AY24" i="3"/>
  <c r="CU24" i="3"/>
  <c r="AA24" i="3"/>
  <c r="CA24" i="3"/>
  <c r="BG24" i="3"/>
  <c r="K24" i="3"/>
  <c r="CI24" i="3"/>
  <c r="AE24" i="3"/>
  <c r="BK24" i="3"/>
  <c r="CE24" i="3"/>
  <c r="CM24" i="3"/>
  <c r="BC24" i="3"/>
  <c r="CQ24" i="3"/>
  <c r="CI21" i="3"/>
  <c r="CU21" i="3"/>
  <c r="AM21" i="3"/>
  <c r="BS21" i="3"/>
  <c r="AQ21" i="3"/>
  <c r="BW21" i="3"/>
  <c r="BC21" i="3"/>
  <c r="K21" i="3"/>
  <c r="S21" i="3"/>
  <c r="BG21" i="3"/>
  <c r="W21" i="3"/>
  <c r="AY21" i="3"/>
  <c r="AA21" i="3"/>
  <c r="AE21" i="3"/>
  <c r="CE21" i="3"/>
  <c r="BK21" i="3"/>
  <c r="O21" i="3"/>
  <c r="G21" i="3"/>
  <c r="AI21" i="3"/>
  <c r="CA21" i="3"/>
  <c r="CM21" i="3"/>
  <c r="AU21" i="3"/>
  <c r="CQ21" i="3"/>
  <c r="BO21" i="3"/>
  <c r="J412" i="1"/>
  <c r="BW20" i="3"/>
  <c r="BS20" i="3"/>
  <c r="AU20" i="3"/>
  <c r="K20" i="3"/>
  <c r="CA20" i="3"/>
  <c r="O20" i="3"/>
  <c r="W20" i="3"/>
  <c r="AI20" i="3"/>
  <c r="BC20" i="3"/>
  <c r="CI20" i="3"/>
  <c r="AM20" i="3"/>
  <c r="AA20" i="3"/>
  <c r="BG20" i="3"/>
  <c r="AQ20" i="3"/>
  <c r="CQ20" i="3"/>
  <c r="AE20" i="3"/>
  <c r="S20" i="3"/>
  <c r="BK20" i="3"/>
  <c r="CU20" i="3"/>
  <c r="AY20" i="3"/>
  <c r="BO20" i="3"/>
  <c r="CE20" i="3"/>
  <c r="G20" i="3"/>
  <c r="CM20" i="3"/>
  <c r="J1309" i="1"/>
  <c r="L1309" i="1"/>
  <c r="J1323" i="1"/>
  <c r="C95" i="3" s="1"/>
  <c r="J604" i="1"/>
  <c r="J145" i="1"/>
  <c r="C23" i="3" s="1"/>
  <c r="L388" i="1"/>
  <c r="J397" i="1"/>
  <c r="J613" i="1"/>
  <c r="J615" i="1" s="1"/>
  <c r="C44" i="3" s="1"/>
  <c r="K161" i="1"/>
  <c r="K763" i="1"/>
  <c r="K724" i="1"/>
  <c r="K809" i="1"/>
  <c r="L262" i="1"/>
  <c r="L613" i="1"/>
  <c r="J250" i="1"/>
  <c r="J291" i="1"/>
  <c r="L291" i="1"/>
  <c r="K1195" i="1"/>
  <c r="K584" i="1"/>
  <c r="K568" i="1"/>
  <c r="K556" i="1"/>
  <c r="K86" i="1"/>
  <c r="J725" i="1"/>
  <c r="C59" i="3" s="1"/>
  <c r="K694" i="1"/>
  <c r="K1198" i="1"/>
  <c r="K361" i="1"/>
  <c r="K549" i="1"/>
  <c r="K520" i="1"/>
  <c r="K372" i="1"/>
  <c r="K591" i="1"/>
  <c r="K354" i="1"/>
  <c r="K730" i="1"/>
  <c r="K1305" i="1"/>
  <c r="K1256" i="1"/>
  <c r="K215" i="1"/>
  <c r="K1285" i="1"/>
  <c r="K1244" i="1"/>
  <c r="K1218" i="1"/>
  <c r="K964" i="1"/>
  <c r="K647" i="1"/>
  <c r="J1000" i="1"/>
  <c r="C71" i="3" s="1"/>
  <c r="K1267" i="1"/>
  <c r="K1242" i="1"/>
  <c r="K1230" i="1"/>
  <c r="K1175" i="1"/>
  <c r="K1275" i="1"/>
  <c r="K356" i="1"/>
  <c r="K1109" i="1"/>
  <c r="K1097" i="1"/>
  <c r="K1005" i="1"/>
  <c r="K975" i="1"/>
  <c r="K802" i="1"/>
  <c r="K785" i="1"/>
  <c r="K1201" i="1"/>
  <c r="K306" i="1"/>
  <c r="K240" i="1"/>
  <c r="K170" i="1"/>
  <c r="K923" i="1"/>
  <c r="K552" i="1"/>
  <c r="K1308" i="1"/>
  <c r="K1282" i="1"/>
  <c r="K1259" i="1"/>
  <c r="K1239" i="1"/>
  <c r="K1222" i="1"/>
  <c r="K1210" i="1"/>
  <c r="J896" i="1"/>
  <c r="K766" i="1"/>
  <c r="K695" i="1"/>
  <c r="K393" i="1"/>
  <c r="K305" i="1"/>
  <c r="K239" i="1"/>
  <c r="K206" i="1"/>
  <c r="K1272" i="1"/>
  <c r="K1063" i="1"/>
  <c r="K909" i="1"/>
  <c r="K1286" i="1"/>
  <c r="K1278" i="1"/>
  <c r="K1270" i="1"/>
  <c r="K1237" i="1"/>
  <c r="K1202" i="1"/>
  <c r="K1197" i="1"/>
  <c r="K748" i="1"/>
  <c r="K474" i="1"/>
  <c r="K404" i="1"/>
  <c r="K371" i="1"/>
  <c r="K373" i="1"/>
  <c r="K257" i="1"/>
  <c r="K321" i="1"/>
  <c r="K1030" i="1"/>
  <c r="K84" i="1"/>
  <c r="K895" i="1"/>
  <c r="K803" i="1"/>
  <c r="K548" i="1"/>
  <c r="K531" i="1"/>
  <c r="K507" i="1"/>
  <c r="K402" i="1"/>
  <c r="K358" i="1"/>
  <c r="J635" i="1"/>
  <c r="C47" i="3" s="1"/>
  <c r="K555" i="1"/>
  <c r="K1041" i="1"/>
  <c r="K1055" i="1"/>
  <c r="K861" i="1"/>
  <c r="K948" i="1"/>
  <c r="K911" i="1"/>
  <c r="K877" i="1"/>
  <c r="K863" i="1"/>
  <c r="K492" i="1"/>
  <c r="K317" i="1"/>
  <c r="K1183" i="1"/>
  <c r="K1111" i="1"/>
  <c r="K1034" i="1"/>
  <c r="K793" i="1"/>
  <c r="K551" i="1"/>
  <c r="K906" i="1"/>
  <c r="K827" i="1"/>
  <c r="K514" i="1"/>
  <c r="K366" i="1"/>
  <c r="K904" i="1"/>
  <c r="K422" i="1"/>
  <c r="K739" i="1"/>
  <c r="K1107" i="1"/>
  <c r="K1095" i="1"/>
  <c r="K1084" i="1"/>
  <c r="K1064" i="1"/>
  <c r="K1056" i="1"/>
  <c r="K980" i="1"/>
  <c r="J1042" i="1"/>
  <c r="C76" i="3" s="1"/>
  <c r="K689" i="1"/>
  <c r="K473" i="1"/>
  <c r="J844" i="1"/>
  <c r="K1276" i="1"/>
  <c r="K1268" i="1"/>
  <c r="K1255" i="1"/>
  <c r="K1243" i="1"/>
  <c r="K1217" i="1"/>
  <c r="K1059" i="1"/>
  <c r="K1051" i="1"/>
  <c r="K837" i="1"/>
  <c r="J780" i="1"/>
  <c r="K648" i="1"/>
  <c r="K628" i="1"/>
  <c r="K620" i="1"/>
  <c r="K370" i="1"/>
  <c r="K961" i="1"/>
  <c r="K1176" i="1"/>
  <c r="K860" i="1"/>
  <c r="K751" i="1"/>
  <c r="K688" i="1"/>
  <c r="K577" i="1"/>
  <c r="K565" i="1"/>
  <c r="K529" i="1"/>
  <c r="K505" i="1"/>
  <c r="K1070" i="1"/>
  <c r="K828" i="1"/>
  <c r="K553" i="1"/>
  <c r="K800" i="1"/>
  <c r="K225" i="1"/>
  <c r="K944" i="1"/>
  <c r="K326" i="1"/>
  <c r="K949" i="1"/>
  <c r="K686" i="1"/>
  <c r="K925" i="1"/>
  <c r="K598" i="1"/>
  <c r="K1048" i="1"/>
  <c r="K1031" i="1"/>
  <c r="K834" i="1"/>
  <c r="K764" i="1"/>
  <c r="K645" i="1"/>
  <c r="K625" i="1"/>
  <c r="J592" i="1"/>
  <c r="K210" i="1"/>
  <c r="K518" i="1"/>
  <c r="K1172" i="1"/>
  <c r="J1080" i="1"/>
  <c r="C80" i="3" s="1"/>
  <c r="K770" i="1"/>
  <c r="K692" i="1"/>
  <c r="K779" i="1"/>
  <c r="K1040" i="1"/>
  <c r="K261" i="1"/>
  <c r="K717" i="1"/>
  <c r="K723" i="1"/>
  <c r="K137" i="1"/>
  <c r="K1112" i="1"/>
  <c r="K1102" i="1"/>
  <c r="K1061" i="1"/>
  <c r="K1053" i="1"/>
  <c r="K843" i="1"/>
  <c r="K831" i="1"/>
  <c r="K634" i="1"/>
  <c r="J1024" i="1"/>
  <c r="K534" i="1"/>
  <c r="K1116" i="1"/>
  <c r="K875" i="1"/>
  <c r="K784" i="1"/>
  <c r="K601" i="1"/>
  <c r="K585" i="1"/>
  <c r="K569" i="1"/>
  <c r="K557" i="1"/>
  <c r="K533" i="1"/>
  <c r="K472" i="1"/>
  <c r="K311" i="1"/>
  <c r="K303" i="1"/>
  <c r="K248" i="1"/>
  <c r="K159" i="1"/>
  <c r="K1188" i="1"/>
  <c r="K1085" i="1"/>
  <c r="K1057" i="1"/>
  <c r="K976" i="1"/>
  <c r="K943" i="1"/>
  <c r="K924" i="1"/>
  <c r="K657" i="1"/>
  <c r="K623" i="1"/>
  <c r="K488" i="1"/>
  <c r="K416" i="1"/>
  <c r="K320" i="1"/>
  <c r="K205" i="1"/>
  <c r="K176" i="1"/>
  <c r="K1253" i="1"/>
  <c r="K830" i="1"/>
  <c r="K1200" i="1"/>
  <c r="K302" i="1"/>
  <c r="K200" i="1"/>
  <c r="K801" i="1"/>
  <c r="K327" i="1"/>
  <c r="K175" i="1"/>
  <c r="K1173" i="1"/>
  <c r="K369" i="1"/>
  <c r="K174" i="1"/>
  <c r="K157" i="1"/>
  <c r="K854" i="1"/>
  <c r="K410" i="1"/>
  <c r="K1184" i="1"/>
  <c r="K1103" i="1"/>
  <c r="K1093" i="1"/>
  <c r="K1062" i="1"/>
  <c r="K1054" i="1"/>
  <c r="K1274" i="1"/>
  <c r="K672" i="1"/>
  <c r="K673" i="1" s="1"/>
  <c r="D53" i="3" s="1"/>
  <c r="K353" i="1"/>
  <c r="K234" i="1"/>
  <c r="K768" i="1"/>
  <c r="K756" i="1"/>
  <c r="K324" i="1"/>
  <c r="K1302" i="1"/>
  <c r="K1169" i="1"/>
  <c r="K771" i="1"/>
  <c r="K691" i="1"/>
  <c r="K755" i="1"/>
  <c r="K709" i="1"/>
  <c r="K483" i="1"/>
  <c r="K383" i="1"/>
  <c r="K208" i="1"/>
  <c r="K1168" i="1"/>
  <c r="K1023" i="1"/>
  <c r="J865" i="1"/>
  <c r="J786" i="1"/>
  <c r="K1252" i="1"/>
  <c r="K760" i="1"/>
  <c r="K1208" i="1"/>
  <c r="K1028" i="1"/>
  <c r="K1009" i="1"/>
  <c r="K879" i="1"/>
  <c r="K759" i="1"/>
  <c r="K375" i="1"/>
  <c r="K363" i="1"/>
  <c r="K298" i="1"/>
  <c r="K185" i="1"/>
  <c r="K158" i="1"/>
  <c r="K1283" i="1"/>
  <c r="K1110" i="1"/>
  <c r="K646" i="1"/>
  <c r="K947" i="1"/>
  <c r="K910" i="1"/>
  <c r="K693" i="1"/>
  <c r="K685" i="1"/>
  <c r="K610" i="1"/>
  <c r="K517" i="1"/>
  <c r="K484" i="1"/>
  <c r="K355" i="1"/>
  <c r="K233" i="1"/>
  <c r="K1295" i="1"/>
  <c r="K1098" i="1"/>
  <c r="K1052" i="1"/>
  <c r="K658" i="1"/>
  <c r="K1273" i="1"/>
  <c r="J201" i="1"/>
  <c r="K1288" i="1"/>
  <c r="K1279" i="1"/>
  <c r="K1271" i="1"/>
  <c r="K1238" i="1"/>
  <c r="K1186" i="1"/>
  <c r="K1174" i="1"/>
  <c r="K1096" i="1"/>
  <c r="K1058" i="1"/>
  <c r="K1050" i="1"/>
  <c r="K1007" i="1"/>
  <c r="K849" i="1"/>
  <c r="K757" i="1"/>
  <c r="K624" i="1"/>
  <c r="K570" i="1"/>
  <c r="K558" i="1"/>
  <c r="K535" i="1"/>
  <c r="K368" i="1"/>
  <c r="K362" i="1"/>
  <c r="K282" i="1"/>
  <c r="K283" i="1" s="1"/>
  <c r="K345" i="1"/>
  <c r="K304" i="1"/>
  <c r="K173" i="1"/>
  <c r="J811" i="1"/>
  <c r="C64" i="3" s="1"/>
  <c r="K750" i="1"/>
  <c r="K482" i="1"/>
  <c r="K178" i="1"/>
  <c r="K89" i="1"/>
  <c r="K862" i="1"/>
  <c r="K832" i="1"/>
  <c r="K825" i="1"/>
  <c r="K731" i="1"/>
  <c r="K690" i="1"/>
  <c r="K550" i="1"/>
  <c r="K522" i="1"/>
  <c r="K387" i="1"/>
  <c r="K392" i="1"/>
  <c r="K238" i="1"/>
  <c r="K207" i="1"/>
  <c r="K162" i="1"/>
  <c r="K1060" i="1"/>
  <c r="K247" i="1"/>
  <c r="K171" i="1"/>
  <c r="K696" i="1"/>
  <c r="K666" i="1"/>
  <c r="K621" i="1"/>
  <c r="K599" i="1"/>
  <c r="K567" i="1"/>
  <c r="K532" i="1"/>
  <c r="K401" i="1"/>
  <c r="K325" i="1"/>
  <c r="K1321" i="1"/>
  <c r="K1170" i="1"/>
  <c r="K874" i="1"/>
  <c r="K823" i="1"/>
  <c r="K487" i="1"/>
  <c r="K367" i="1"/>
  <c r="K411" i="1"/>
  <c r="K344" i="1"/>
  <c r="K1011" i="1"/>
  <c r="K922" i="1"/>
  <c r="K873" i="1"/>
  <c r="K687" i="1"/>
  <c r="K554" i="1"/>
  <c r="K519" i="1"/>
  <c r="K486" i="1"/>
  <c r="K380" i="1"/>
  <c r="K259" i="1"/>
  <c r="K343" i="1"/>
  <c r="K708" i="1"/>
  <c r="L710" i="1"/>
  <c r="K1306" i="1"/>
  <c r="K1211" i="1"/>
  <c r="K1115" i="1"/>
  <c r="K1108" i="1"/>
  <c r="K1091" i="1"/>
  <c r="K1072" i="1"/>
  <c r="K1032" i="1"/>
  <c r="K1013" i="1"/>
  <c r="K962" i="1"/>
  <c r="K945" i="1"/>
  <c r="K926" i="1"/>
  <c r="K902" i="1"/>
  <c r="K878" i="1"/>
  <c r="J856" i="1"/>
  <c r="K835" i="1"/>
  <c r="K753" i="1"/>
  <c r="K715" i="1"/>
  <c r="K626" i="1"/>
  <c r="J571" i="1"/>
  <c r="K527" i="1"/>
  <c r="K515" i="1"/>
  <c r="K493" i="1"/>
  <c r="K417" i="1"/>
  <c r="K287" i="1"/>
  <c r="K337" i="1"/>
  <c r="K318" i="1"/>
  <c r="K309" i="1"/>
  <c r="J218" i="1"/>
  <c r="K105" i="1"/>
  <c r="K1251" i="1"/>
  <c r="K1114" i="1"/>
  <c r="J523" i="1"/>
  <c r="C40" i="3" s="1"/>
  <c r="J425" i="1"/>
  <c r="K396" i="1"/>
  <c r="K334" i="1"/>
  <c r="K323" i="1"/>
  <c r="K246" i="1"/>
  <c r="K237" i="1"/>
  <c r="K172" i="1"/>
  <c r="K103" i="1"/>
  <c r="K815" i="1"/>
  <c r="K816" i="1" s="1"/>
  <c r="K424" i="1"/>
  <c r="K999" i="1"/>
  <c r="K907" i="1"/>
  <c r="K503" i="1"/>
  <c r="K360" i="1"/>
  <c r="K316" i="1"/>
  <c r="K226" i="1"/>
  <c r="K177" i="1"/>
  <c r="K1277" i="1"/>
  <c r="K1269" i="1"/>
  <c r="K1257" i="1"/>
  <c r="K1220" i="1"/>
  <c r="K1113" i="1"/>
  <c r="K1106" i="1"/>
  <c r="J1074" i="1"/>
  <c r="C79" i="3" s="1"/>
  <c r="J1035" i="1"/>
  <c r="C75" i="3" s="1"/>
  <c r="K876" i="1"/>
  <c r="K833" i="1"/>
  <c r="K826" i="1"/>
  <c r="K792" i="1"/>
  <c r="K772" i="1"/>
  <c r="K765" i="1"/>
  <c r="K738" i="1"/>
  <c r="K656" i="1"/>
  <c r="K542" i="1"/>
  <c r="K513" i="1"/>
  <c r="K322" i="1"/>
  <c r="K235" i="1"/>
  <c r="K102" i="1"/>
  <c r="L956" i="1"/>
  <c r="J794" i="1"/>
  <c r="K559" i="1"/>
  <c r="K382" i="1"/>
  <c r="J740" i="1"/>
  <c r="C61" i="3" s="1"/>
  <c r="J629" i="1"/>
  <c r="C46" i="3" s="1"/>
  <c r="K144" i="1"/>
  <c r="K1322" i="1"/>
  <c r="K1284" i="1"/>
  <c r="J710" i="1"/>
  <c r="C57" i="3" s="1"/>
  <c r="K117" i="1"/>
  <c r="K118" i="1" s="1"/>
  <c r="D21" i="3" s="1"/>
  <c r="K824" i="1"/>
  <c r="K718" i="1"/>
  <c r="K365" i="1"/>
  <c r="K1231" i="1"/>
  <c r="L508" i="1"/>
  <c r="J338" i="1"/>
  <c r="J340" i="1" s="1"/>
  <c r="C30" i="3" s="1"/>
  <c r="K1254" i="1"/>
  <c r="K769" i="1"/>
  <c r="K762" i="1"/>
  <c r="K249" i="1"/>
  <c r="K1049" i="1"/>
  <c r="K1022" i="1"/>
  <c r="K929" i="1"/>
  <c r="K855" i="1"/>
  <c r="K836" i="1"/>
  <c r="K822" i="1"/>
  <c r="K754" i="1"/>
  <c r="K659" i="1"/>
  <c r="K418" i="1"/>
  <c r="K319" i="1"/>
  <c r="K227" i="1"/>
  <c r="K85" i="1"/>
  <c r="J719" i="1"/>
  <c r="C58" i="3" s="1"/>
  <c r="J602" i="1"/>
  <c r="J1232" i="1"/>
  <c r="C87" i="3" s="1"/>
  <c r="J838" i="1"/>
  <c r="K1307" i="1"/>
  <c r="K1241" i="1"/>
  <c r="K1229" i="1"/>
  <c r="K1212" i="1"/>
  <c r="K1209" i="1"/>
  <c r="K1092" i="1"/>
  <c r="K1073" i="1"/>
  <c r="K1033" i="1"/>
  <c r="K978" i="1"/>
  <c r="K946" i="1"/>
  <c r="K927" i="1"/>
  <c r="K903" i="1"/>
  <c r="K872" i="1"/>
  <c r="K829" i="1"/>
  <c r="K767" i="1"/>
  <c r="K747" i="1"/>
  <c r="K627" i="1"/>
  <c r="K597" i="1"/>
  <c r="K528" i="1"/>
  <c r="K516" i="1"/>
  <c r="K494" i="1"/>
  <c r="K403" i="1"/>
  <c r="K310" i="1"/>
  <c r="K216" i="1"/>
  <c r="L1117" i="1"/>
  <c r="K150" i="1"/>
  <c r="K151" i="1" s="1"/>
  <c r="D24" i="3" s="1"/>
  <c r="E24" i="3" s="1"/>
  <c r="L661" i="1"/>
  <c r="K224" i="1"/>
  <c r="L328" i="1"/>
  <c r="L1296" i="1"/>
  <c r="J930" i="1"/>
  <c r="K1196" i="1"/>
  <c r="K1101" i="1"/>
  <c r="K1094" i="1"/>
  <c r="J697" i="1"/>
  <c r="C55" i="3" s="1"/>
  <c r="J1260" i="1"/>
  <c r="C89" i="3" s="1"/>
  <c r="K1240" i="1"/>
  <c r="K1012" i="1"/>
  <c r="K963" i="1"/>
  <c r="K791" i="1"/>
  <c r="K773" i="1"/>
  <c r="L740" i="1"/>
  <c r="K622" i="1"/>
  <c r="L592" i="1"/>
  <c r="K566" i="1"/>
  <c r="K1258" i="1"/>
  <c r="K1250" i="1"/>
  <c r="J1177" i="1"/>
  <c r="K1071" i="1"/>
  <c r="J1065" i="1"/>
  <c r="K937" i="1"/>
  <c r="K761" i="1"/>
  <c r="K590" i="1"/>
  <c r="K576" i="1"/>
  <c r="K504" i="1"/>
  <c r="K485" i="1"/>
  <c r="J346" i="1"/>
  <c r="J348" i="1" s="1"/>
  <c r="C31" i="3" s="1"/>
  <c r="K308" i="1"/>
  <c r="K301" i="1"/>
  <c r="J1296" i="1"/>
  <c r="K521" i="1"/>
  <c r="L346" i="1"/>
  <c r="J981" i="1"/>
  <c r="C70" i="3" s="1"/>
  <c r="K935" i="1"/>
  <c r="K600" i="1"/>
  <c r="J578" i="1"/>
  <c r="K530" i="1"/>
  <c r="J475" i="1"/>
  <c r="C37" i="3" s="1"/>
  <c r="K307" i="1"/>
  <c r="K300" i="1"/>
  <c r="J1223" i="1"/>
  <c r="J1014" i="1"/>
  <c r="C72" i="3" s="1"/>
  <c r="J938" i="1"/>
  <c r="J880" i="1"/>
  <c r="J733" i="1"/>
  <c r="C60" i="3" s="1"/>
  <c r="J1245" i="1"/>
  <c r="C88" i="3" s="1"/>
  <c r="L1203" i="1"/>
  <c r="J1086" i="1"/>
  <c r="C81" i="3" s="1"/>
  <c r="J649" i="1"/>
  <c r="C49" i="3" s="1"/>
  <c r="K299" i="1"/>
  <c r="J179" i="1"/>
  <c r="K495" i="1"/>
  <c r="J1289" i="1"/>
  <c r="C90" i="3" s="1"/>
  <c r="J1203" i="1"/>
  <c r="J965" i="1"/>
  <c r="C69" i="3" s="1"/>
  <c r="J804" i="1"/>
  <c r="K236" i="1"/>
  <c r="K184" i="1"/>
  <c r="K1304" i="1"/>
  <c r="J774" i="1"/>
  <c r="J704" i="1"/>
  <c r="C56" i="3" s="1"/>
  <c r="K1266" i="1"/>
  <c r="K1079" i="1"/>
  <c r="K758" i="1"/>
  <c r="K752" i="1"/>
  <c r="J661" i="1"/>
  <c r="K502" i="1"/>
  <c r="K489" i="1"/>
  <c r="K394" i="1"/>
  <c r="K377" i="1"/>
  <c r="K352" i="1"/>
  <c r="L179" i="1"/>
  <c r="K217" i="1"/>
  <c r="K160" i="1"/>
  <c r="J950" i="1"/>
  <c r="J1213" i="1"/>
  <c r="K1182" i="1"/>
  <c r="K1008" i="1"/>
  <c r="K955" i="1"/>
  <c r="K905" i="1"/>
  <c r="K864" i="1"/>
  <c r="K810" i="1"/>
  <c r="K716" i="1"/>
  <c r="K702" i="1"/>
  <c r="K660" i="1"/>
  <c r="J560" i="1"/>
  <c r="J536" i="1"/>
  <c r="C41" i="3" s="1"/>
  <c r="K506" i="1"/>
  <c r="K241" i="1"/>
  <c r="J1117" i="1"/>
  <c r="C82" i="3" s="1"/>
  <c r="J956" i="1"/>
  <c r="J508" i="1"/>
  <c r="C39" i="3" s="1"/>
  <c r="J850" i="1"/>
  <c r="J328" i="1"/>
  <c r="J211" i="1"/>
  <c r="J77" i="1"/>
  <c r="C14" i="3" s="1"/>
  <c r="L1086" i="1"/>
  <c r="K1069" i="1"/>
  <c r="L1074" i="1"/>
  <c r="L1232" i="1"/>
  <c r="K1228" i="1"/>
  <c r="K1078" i="1"/>
  <c r="L1080" i="1"/>
  <c r="K1236" i="1"/>
  <c r="L1245" i="1"/>
  <c r="L1289" i="1"/>
  <c r="K1207" i="1"/>
  <c r="L1213" i="1"/>
  <c r="L1260" i="1"/>
  <c r="K1249" i="1"/>
  <c r="K1219" i="1"/>
  <c r="L1223" i="1"/>
  <c r="K1039" i="1"/>
  <c r="L1042" i="1"/>
  <c r="K1185" i="1"/>
  <c r="L1189" i="1"/>
  <c r="L1177" i="1"/>
  <c r="K1029" i="1"/>
  <c r="L1035" i="1"/>
  <c r="K1194" i="1"/>
  <c r="K1010" i="1"/>
  <c r="K908" i="1"/>
  <c r="K884" i="1"/>
  <c r="K885" i="1" s="1"/>
  <c r="L885" i="1"/>
  <c r="K703" i="1"/>
  <c r="K112" i="1"/>
  <c r="K113" i="1" s="1"/>
  <c r="D20" i="3" s="1"/>
  <c r="E20" i="3" s="1"/>
  <c r="K619" i="1"/>
  <c r="L629" i="1"/>
  <c r="K512" i="1"/>
  <c r="L523" i="1"/>
  <c r="K1167" i="1"/>
  <c r="K998" i="1"/>
  <c r="L1000" i="1"/>
  <c r="L804" i="1"/>
  <c r="K798" i="1"/>
  <c r="K640" i="1"/>
  <c r="J641" i="1"/>
  <c r="C48" i="3" s="1"/>
  <c r="L468" i="1"/>
  <c r="K467" i="1"/>
  <c r="K468" i="1" s="1"/>
  <c r="D36" i="3" s="1"/>
  <c r="E36" i="3" s="1"/>
  <c r="L938" i="1"/>
  <c r="K934" i="1"/>
  <c r="L912" i="1"/>
  <c r="L668" i="1"/>
  <c r="K665" i="1"/>
  <c r="J312" i="1"/>
  <c r="K1294" i="1"/>
  <c r="K1090" i="1"/>
  <c r="L1024" i="1"/>
  <c r="L1014" i="1"/>
  <c r="L930" i="1"/>
  <c r="J586" i="1"/>
  <c r="K583" i="1"/>
  <c r="K409" i="1"/>
  <c r="L412" i="1"/>
  <c r="L338" i="1"/>
  <c r="K183" i="1"/>
  <c r="L201" i="1"/>
  <c r="K1303" i="1"/>
  <c r="J1189" i="1"/>
  <c r="K992" i="1"/>
  <c r="K993" i="1" s="1"/>
  <c r="L993" i="1"/>
  <c r="L811" i="1"/>
  <c r="K729" i="1"/>
  <c r="L733" i="1"/>
  <c r="L641" i="1"/>
  <c r="K639" i="1"/>
  <c r="K481" i="1"/>
  <c r="J496" i="1"/>
  <c r="C38" i="3" s="1"/>
  <c r="K1265" i="1"/>
  <c r="L850" i="1"/>
  <c r="K848" i="1"/>
  <c r="L704" i="1"/>
  <c r="K701" i="1"/>
  <c r="K290" i="1"/>
  <c r="L312" i="1"/>
  <c r="K297" i="1"/>
  <c r="K969" i="1"/>
  <c r="K970" i="1" s="1"/>
  <c r="L970" i="1"/>
  <c r="K596" i="1"/>
  <c r="L602" i="1"/>
  <c r="K582" i="1"/>
  <c r="L586" i="1"/>
  <c r="L1065" i="1"/>
  <c r="K778" i="1"/>
  <c r="L780" i="1"/>
  <c r="L719" i="1"/>
  <c r="K714" i="1"/>
  <c r="K609" i="1"/>
  <c r="L496" i="1"/>
  <c r="K480" i="1"/>
  <c r="K1006" i="1"/>
  <c r="K954" i="1"/>
  <c r="L697" i="1"/>
  <c r="K684" i="1"/>
  <c r="K122" i="1"/>
  <c r="L896" i="1"/>
  <c r="K894" i="1"/>
  <c r="K871" i="1"/>
  <c r="L880" i="1"/>
  <c r="K821" i="1"/>
  <c r="L838" i="1"/>
  <c r="K790" i="1"/>
  <c r="L794" i="1"/>
  <c r="L635" i="1"/>
  <c r="K633" i="1"/>
  <c r="L856" i="1"/>
  <c r="J543" i="1"/>
  <c r="C42" i="3" s="1"/>
  <c r="K541" i="1"/>
  <c r="K232" i="1"/>
  <c r="L250" i="1"/>
  <c r="J912" i="1"/>
  <c r="K889" i="1"/>
  <c r="K890" i="1" s="1"/>
  <c r="L890" i="1"/>
  <c r="L865" i="1"/>
  <c r="L774" i="1"/>
  <c r="K749" i="1"/>
  <c r="L950" i="1"/>
  <c r="L844" i="1"/>
  <c r="K842" i="1"/>
  <c r="K732" i="1"/>
  <c r="L578" i="1"/>
  <c r="K977" i="1"/>
  <c r="L981" i="1"/>
  <c r="K667" i="1"/>
  <c r="J668" i="1"/>
  <c r="C52" i="3" s="1"/>
  <c r="L571" i="1"/>
  <c r="K564" i="1"/>
  <c r="L543" i="1"/>
  <c r="K540" i="1"/>
  <c r="L965" i="1"/>
  <c r="L725" i="1"/>
  <c r="K655" i="1"/>
  <c r="K575" i="1"/>
  <c r="L786" i="1"/>
  <c r="L673" i="1"/>
  <c r="L560" i="1"/>
  <c r="L536" i="1"/>
  <c r="L475" i="1"/>
  <c r="K333" i="1"/>
  <c r="L211" i="1"/>
  <c r="L816" i="1"/>
  <c r="K737" i="1"/>
  <c r="L649" i="1"/>
  <c r="K501" i="1"/>
  <c r="L425" i="1"/>
  <c r="L218" i="1"/>
  <c r="J1016" i="1" l="1"/>
  <c r="L1016" i="1"/>
  <c r="C74" i="3"/>
  <c r="BS74" i="3" s="1"/>
  <c r="J1044" i="1"/>
  <c r="K145" i="1"/>
  <c r="D23" i="3" s="1"/>
  <c r="CS23" i="3" s="1"/>
  <c r="K229" i="1"/>
  <c r="K725" i="1"/>
  <c r="D59" i="3" s="1"/>
  <c r="AK59" i="3" s="1"/>
  <c r="C67" i="3"/>
  <c r="O67" i="3" s="1"/>
  <c r="J293" i="1"/>
  <c r="K811" i="1"/>
  <c r="D64" i="3" s="1"/>
  <c r="U64" i="3" s="1"/>
  <c r="K164" i="1"/>
  <c r="C51" i="3"/>
  <c r="W51" i="3" s="1"/>
  <c r="J680" i="1"/>
  <c r="L1162" i="1"/>
  <c r="C78" i="3"/>
  <c r="CM78" i="3" s="1"/>
  <c r="J1162" i="1"/>
  <c r="C86" i="3"/>
  <c r="S86" i="3" s="1"/>
  <c r="C63" i="3"/>
  <c r="BW63" i="3" s="1"/>
  <c r="AA52" i="3"/>
  <c r="K52" i="3"/>
  <c r="AQ52" i="3"/>
  <c r="CE52" i="3"/>
  <c r="BS52" i="3"/>
  <c r="W52" i="3"/>
  <c r="BW52" i="3"/>
  <c r="CU52" i="3"/>
  <c r="AM52" i="3"/>
  <c r="S52" i="3"/>
  <c r="BG52" i="3"/>
  <c r="AE52" i="3"/>
  <c r="CI52" i="3"/>
  <c r="CM52" i="3"/>
  <c r="BK52" i="3"/>
  <c r="CQ52" i="3"/>
  <c r="G52" i="3"/>
  <c r="AU52" i="3"/>
  <c r="AI52" i="3"/>
  <c r="CA52" i="3"/>
  <c r="BO52" i="3"/>
  <c r="AY52" i="3"/>
  <c r="BC52" i="3"/>
  <c r="O52" i="3"/>
  <c r="AO64" i="3"/>
  <c r="CC64" i="3"/>
  <c r="CU75" i="3"/>
  <c r="CM75" i="3"/>
  <c r="BC75" i="3"/>
  <c r="AU75" i="3"/>
  <c r="G75" i="3"/>
  <c r="O75" i="3"/>
  <c r="CI75" i="3"/>
  <c r="BS75" i="3"/>
  <c r="BK75" i="3"/>
  <c r="K75" i="3"/>
  <c r="CQ75" i="3"/>
  <c r="AQ75" i="3"/>
  <c r="W75" i="3"/>
  <c r="BW75" i="3"/>
  <c r="BG75" i="3"/>
  <c r="AI75" i="3"/>
  <c r="AM75" i="3"/>
  <c r="S75" i="3"/>
  <c r="BO75" i="3"/>
  <c r="AY75" i="3"/>
  <c r="CE75" i="3"/>
  <c r="CA75" i="3"/>
  <c r="AE75" i="3"/>
  <c r="AA75" i="3"/>
  <c r="CQ89" i="3"/>
  <c r="AM89" i="3"/>
  <c r="BS89" i="3"/>
  <c r="CI89" i="3"/>
  <c r="AI89" i="3"/>
  <c r="AQ89" i="3"/>
  <c r="S89" i="3"/>
  <c r="CE89" i="3"/>
  <c r="K89" i="3"/>
  <c r="O89" i="3"/>
  <c r="AY89" i="3"/>
  <c r="BC89" i="3"/>
  <c r="CA89" i="3"/>
  <c r="G89" i="3"/>
  <c r="BO89" i="3"/>
  <c r="BW89" i="3"/>
  <c r="CU89" i="3"/>
  <c r="AU89" i="3"/>
  <c r="W89" i="3"/>
  <c r="AE89" i="3"/>
  <c r="BG89" i="3"/>
  <c r="CM89" i="3"/>
  <c r="BK89" i="3"/>
  <c r="AA89" i="3"/>
  <c r="CQ79" i="3"/>
  <c r="AE79" i="3"/>
  <c r="O79" i="3"/>
  <c r="CA79" i="3"/>
  <c r="BK79" i="3"/>
  <c r="AU79" i="3"/>
  <c r="CI79" i="3"/>
  <c r="BC79" i="3"/>
  <c r="G79" i="3"/>
  <c r="W79" i="3"/>
  <c r="BW79" i="3"/>
  <c r="CE79" i="3"/>
  <c r="AQ79" i="3"/>
  <c r="AY79" i="3"/>
  <c r="K79" i="3"/>
  <c r="S79" i="3"/>
  <c r="BS79" i="3"/>
  <c r="AM79" i="3"/>
  <c r="CU79" i="3"/>
  <c r="BO79" i="3"/>
  <c r="AI79" i="3"/>
  <c r="BG79" i="3"/>
  <c r="CM79" i="3"/>
  <c r="AA79" i="3"/>
  <c r="BG55" i="3"/>
  <c r="CM55" i="3"/>
  <c r="CI55" i="3"/>
  <c r="CU55" i="3"/>
  <c r="CQ55" i="3"/>
  <c r="G55" i="3"/>
  <c r="AM55" i="3"/>
  <c r="BS55" i="3"/>
  <c r="W55" i="3"/>
  <c r="K55" i="3"/>
  <c r="S55" i="3"/>
  <c r="BC55" i="3"/>
  <c r="AQ55" i="3"/>
  <c r="O55" i="3"/>
  <c r="AY55" i="3"/>
  <c r="CA55" i="3"/>
  <c r="AA55" i="3"/>
  <c r="AE55" i="3"/>
  <c r="BK55" i="3"/>
  <c r="AI55" i="3"/>
  <c r="AU55" i="3"/>
  <c r="CE55" i="3"/>
  <c r="BW55" i="3"/>
  <c r="BO55" i="3"/>
  <c r="K108" i="1"/>
  <c r="O59" i="3"/>
  <c r="BW59" i="3"/>
  <c r="AQ59" i="3"/>
  <c r="AY59" i="3"/>
  <c r="AI59" i="3"/>
  <c r="CQ59" i="3"/>
  <c r="AM59" i="3"/>
  <c r="CU59" i="3"/>
  <c r="CE59" i="3"/>
  <c r="K59" i="3"/>
  <c r="CA59" i="3"/>
  <c r="AU59" i="3"/>
  <c r="G59" i="3"/>
  <c r="AA59" i="3"/>
  <c r="W59" i="3"/>
  <c r="BG59" i="3"/>
  <c r="BC59" i="3"/>
  <c r="CM59" i="3"/>
  <c r="S59" i="3"/>
  <c r="CI59" i="3"/>
  <c r="BO59" i="3"/>
  <c r="BS59" i="3"/>
  <c r="AE59" i="3"/>
  <c r="BK59" i="3"/>
  <c r="CI44" i="3"/>
  <c r="CM44" i="3"/>
  <c r="O44" i="3"/>
  <c r="G44" i="3"/>
  <c r="BW44" i="3"/>
  <c r="AQ44" i="3"/>
  <c r="CE44" i="3"/>
  <c r="AE44" i="3"/>
  <c r="AU44" i="3"/>
  <c r="K44" i="3"/>
  <c r="BK44" i="3"/>
  <c r="AY44" i="3"/>
  <c r="CQ44" i="3"/>
  <c r="CA44" i="3"/>
  <c r="S44" i="3"/>
  <c r="AI44" i="3"/>
  <c r="BC44" i="3"/>
  <c r="BO44" i="3"/>
  <c r="AA44" i="3"/>
  <c r="BG44" i="3"/>
  <c r="CU44" i="3"/>
  <c r="W44" i="3"/>
  <c r="BS44" i="3"/>
  <c r="AM44" i="3"/>
  <c r="CA81" i="3"/>
  <c r="AM81" i="3"/>
  <c r="AY81" i="3"/>
  <c r="AA81" i="3"/>
  <c r="BC81" i="3"/>
  <c r="BS81" i="3"/>
  <c r="G81" i="3"/>
  <c r="S81" i="3"/>
  <c r="AI81" i="3"/>
  <c r="BO81" i="3"/>
  <c r="CI81" i="3"/>
  <c r="CM81" i="3"/>
  <c r="W81" i="3"/>
  <c r="CU81" i="3"/>
  <c r="CE81" i="3"/>
  <c r="BG81" i="3"/>
  <c r="CQ81" i="3"/>
  <c r="AQ81" i="3"/>
  <c r="BW81" i="3"/>
  <c r="O81" i="3"/>
  <c r="AU81" i="3"/>
  <c r="AE81" i="3"/>
  <c r="K81" i="3"/>
  <c r="BK81" i="3"/>
  <c r="C85" i="3"/>
  <c r="CG53" i="3"/>
  <c r="AC53" i="3"/>
  <c r="AO53" i="3"/>
  <c r="BI53" i="3"/>
  <c r="BE53" i="3"/>
  <c r="AK53" i="3"/>
  <c r="AS53" i="3"/>
  <c r="BU53" i="3"/>
  <c r="I53" i="3"/>
  <c r="M53" i="3"/>
  <c r="CK53" i="3"/>
  <c r="CO53" i="3"/>
  <c r="Y53" i="3"/>
  <c r="CW53" i="3"/>
  <c r="BY53" i="3"/>
  <c r="Q53" i="3"/>
  <c r="AW53" i="3"/>
  <c r="AG53" i="3"/>
  <c r="U53" i="3"/>
  <c r="BQ53" i="3"/>
  <c r="BM53" i="3"/>
  <c r="BA53" i="3"/>
  <c r="CC53" i="3"/>
  <c r="CS53" i="3"/>
  <c r="AA74" i="3"/>
  <c r="S74" i="3"/>
  <c r="O74" i="3"/>
  <c r="CA80" i="3"/>
  <c r="CQ80" i="3"/>
  <c r="BS80" i="3"/>
  <c r="S80" i="3"/>
  <c r="CE80" i="3"/>
  <c r="G80" i="3"/>
  <c r="AQ80" i="3"/>
  <c r="AU80" i="3"/>
  <c r="AY80" i="3"/>
  <c r="O80" i="3"/>
  <c r="BO80" i="3"/>
  <c r="AM80" i="3"/>
  <c r="K80" i="3"/>
  <c r="AI80" i="3"/>
  <c r="BW80" i="3"/>
  <c r="CU80" i="3"/>
  <c r="AA80" i="3"/>
  <c r="BG80" i="3"/>
  <c r="CM80" i="3"/>
  <c r="W80" i="3"/>
  <c r="BC80" i="3"/>
  <c r="AE80" i="3"/>
  <c r="CI80" i="3"/>
  <c r="BK80" i="3"/>
  <c r="K604" i="1"/>
  <c r="D43" i="3" s="1"/>
  <c r="BW70" i="3"/>
  <c r="O70" i="3"/>
  <c r="AA70" i="3"/>
  <c r="G70" i="3"/>
  <c r="AY70" i="3"/>
  <c r="S70" i="3"/>
  <c r="AU70" i="3"/>
  <c r="CM70" i="3"/>
  <c r="AM70" i="3"/>
  <c r="BC70" i="3"/>
  <c r="CA70" i="3"/>
  <c r="CE70" i="3"/>
  <c r="BG70" i="3"/>
  <c r="CI70" i="3"/>
  <c r="BK70" i="3"/>
  <c r="CU70" i="3"/>
  <c r="CQ70" i="3"/>
  <c r="W70" i="3"/>
  <c r="K70" i="3"/>
  <c r="AQ70" i="3"/>
  <c r="BS70" i="3"/>
  <c r="AI70" i="3"/>
  <c r="AE70" i="3"/>
  <c r="BO70" i="3"/>
  <c r="BW56" i="3"/>
  <c r="BG56" i="3"/>
  <c r="CE56" i="3"/>
  <c r="AA56" i="3"/>
  <c r="G56" i="3"/>
  <c r="CA56" i="3"/>
  <c r="S56" i="3"/>
  <c r="AM56" i="3"/>
  <c r="CI56" i="3"/>
  <c r="W56" i="3"/>
  <c r="O56" i="3"/>
  <c r="BC56" i="3"/>
  <c r="AI56" i="3"/>
  <c r="AU56" i="3"/>
  <c r="AQ56" i="3"/>
  <c r="AY56" i="3"/>
  <c r="CM56" i="3"/>
  <c r="BK56" i="3"/>
  <c r="BO56" i="3"/>
  <c r="CQ56" i="3"/>
  <c r="CU56" i="3"/>
  <c r="BS56" i="3"/>
  <c r="K56" i="3"/>
  <c r="AE56" i="3"/>
  <c r="CI88" i="3"/>
  <c r="W88" i="3"/>
  <c r="BC88" i="3"/>
  <c r="CA88" i="3"/>
  <c r="CM88" i="3"/>
  <c r="AU88" i="3"/>
  <c r="BG88" i="3"/>
  <c r="O88" i="3"/>
  <c r="AA88" i="3"/>
  <c r="BW88" i="3"/>
  <c r="AQ88" i="3"/>
  <c r="K88" i="3"/>
  <c r="BS88" i="3"/>
  <c r="AM88" i="3"/>
  <c r="CU88" i="3"/>
  <c r="BO88" i="3"/>
  <c r="AI88" i="3"/>
  <c r="AY88" i="3"/>
  <c r="BK88" i="3"/>
  <c r="CE88" i="3"/>
  <c r="S88" i="3"/>
  <c r="G88" i="3"/>
  <c r="CQ88" i="3"/>
  <c r="AE88" i="3"/>
  <c r="BE21" i="3"/>
  <c r="BI21" i="3"/>
  <c r="U21" i="3"/>
  <c r="CC21" i="3"/>
  <c r="Y21" i="3"/>
  <c r="CO21" i="3"/>
  <c r="AG21" i="3"/>
  <c r="BM21" i="3"/>
  <c r="AC21" i="3"/>
  <c r="CS21" i="3"/>
  <c r="I21" i="3"/>
  <c r="AO21" i="3"/>
  <c r="BU21" i="3"/>
  <c r="CG21" i="3"/>
  <c r="BA21" i="3"/>
  <c r="M21" i="3"/>
  <c r="AS21" i="3"/>
  <c r="BY21" i="3"/>
  <c r="Q21" i="3"/>
  <c r="AW21" i="3"/>
  <c r="BQ21" i="3"/>
  <c r="AK21" i="3"/>
  <c r="CW21" i="3"/>
  <c r="CK21" i="3"/>
  <c r="CM76" i="3"/>
  <c r="BK76" i="3"/>
  <c r="AY76" i="3"/>
  <c r="G76" i="3"/>
  <c r="S76" i="3"/>
  <c r="BG76" i="3"/>
  <c r="CA76" i="3"/>
  <c r="AU76" i="3"/>
  <c r="O76" i="3"/>
  <c r="BW76" i="3"/>
  <c r="AQ76" i="3"/>
  <c r="K76" i="3"/>
  <c r="BO76" i="3"/>
  <c r="AI76" i="3"/>
  <c r="CI76" i="3"/>
  <c r="CQ76" i="3"/>
  <c r="W76" i="3"/>
  <c r="BS76" i="3"/>
  <c r="AE76" i="3"/>
  <c r="BC76" i="3"/>
  <c r="CE76" i="3"/>
  <c r="AA76" i="3"/>
  <c r="CU76" i="3"/>
  <c r="AM76" i="3"/>
  <c r="BY20" i="3"/>
  <c r="Y20" i="3"/>
  <c r="AO20" i="3"/>
  <c r="CK20" i="3"/>
  <c r="M20" i="3"/>
  <c r="AW20" i="3"/>
  <c r="BQ20" i="3"/>
  <c r="CG20" i="3"/>
  <c r="BA20" i="3"/>
  <c r="AG20" i="3"/>
  <c r="I20" i="3"/>
  <c r="Q20" i="3"/>
  <c r="AC20" i="3"/>
  <c r="AS20" i="3"/>
  <c r="BE20" i="3"/>
  <c r="BU20" i="3"/>
  <c r="BI20" i="3"/>
  <c r="CW20" i="3"/>
  <c r="CO20" i="3"/>
  <c r="AK20" i="3"/>
  <c r="CS20" i="3"/>
  <c r="BM20" i="3"/>
  <c r="CC20" i="3"/>
  <c r="U20" i="3"/>
  <c r="CO36" i="3"/>
  <c r="AS36" i="3"/>
  <c r="M36" i="3"/>
  <c r="BY36" i="3"/>
  <c r="AK36" i="3"/>
  <c r="BU36" i="3"/>
  <c r="BI36" i="3"/>
  <c r="BQ36" i="3"/>
  <c r="CW36" i="3"/>
  <c r="CG36" i="3"/>
  <c r="AG36" i="3"/>
  <c r="Y36" i="3"/>
  <c r="CS36" i="3"/>
  <c r="BE36" i="3"/>
  <c r="CK36" i="3"/>
  <c r="AW36" i="3"/>
  <c r="CC36" i="3"/>
  <c r="U36" i="3"/>
  <c r="BM36" i="3"/>
  <c r="BA36" i="3"/>
  <c r="I36" i="3"/>
  <c r="AO36" i="3"/>
  <c r="Q36" i="3"/>
  <c r="AC36" i="3"/>
  <c r="C68" i="3"/>
  <c r="AI57" i="3"/>
  <c r="AE57" i="3"/>
  <c r="BK57" i="3"/>
  <c r="G57" i="3"/>
  <c r="AM57" i="3"/>
  <c r="BS57" i="3"/>
  <c r="K57" i="3"/>
  <c r="AQ57" i="3"/>
  <c r="AA57" i="3"/>
  <c r="O57" i="3"/>
  <c r="CM57" i="3"/>
  <c r="CQ57" i="3"/>
  <c r="AU57" i="3"/>
  <c r="CA57" i="3"/>
  <c r="W57" i="3"/>
  <c r="AY57" i="3"/>
  <c r="CI57" i="3"/>
  <c r="CU57" i="3"/>
  <c r="BC57" i="3"/>
  <c r="BW57" i="3"/>
  <c r="S57" i="3"/>
  <c r="BO57" i="3"/>
  <c r="CE57" i="3"/>
  <c r="BG57" i="3"/>
  <c r="BG23" i="3"/>
  <c r="CM23" i="3"/>
  <c r="AI23" i="3"/>
  <c r="BO23" i="3"/>
  <c r="CA23" i="3"/>
  <c r="AE23" i="3"/>
  <c r="CU23" i="3"/>
  <c r="G23" i="3"/>
  <c r="BK23" i="3"/>
  <c r="AM23" i="3"/>
  <c r="S23" i="3"/>
  <c r="CQ23" i="3"/>
  <c r="BS23" i="3"/>
  <c r="AY23" i="3"/>
  <c r="CE23" i="3"/>
  <c r="K23" i="3"/>
  <c r="AQ23" i="3"/>
  <c r="CI23" i="3"/>
  <c r="BW23" i="3"/>
  <c r="AA23" i="3"/>
  <c r="O23" i="3"/>
  <c r="BC23" i="3"/>
  <c r="W23" i="3"/>
  <c r="AU23" i="3"/>
  <c r="E21" i="3"/>
  <c r="CU82" i="3"/>
  <c r="AU82" i="3"/>
  <c r="G82" i="3"/>
  <c r="K82" i="3"/>
  <c r="W82" i="3"/>
  <c r="BW82" i="3"/>
  <c r="CA82" i="3"/>
  <c r="AM82" i="3"/>
  <c r="S82" i="3"/>
  <c r="CE82" i="3"/>
  <c r="BC82" i="3"/>
  <c r="BS82" i="3"/>
  <c r="AY82" i="3"/>
  <c r="O82" i="3"/>
  <c r="BK82" i="3"/>
  <c r="CQ82" i="3"/>
  <c r="CI82" i="3"/>
  <c r="AQ82" i="3"/>
  <c r="BG82" i="3"/>
  <c r="AI82" i="3"/>
  <c r="AE82" i="3"/>
  <c r="CM82" i="3"/>
  <c r="BO82" i="3"/>
  <c r="AA82" i="3"/>
  <c r="CE60" i="3"/>
  <c r="CM60" i="3"/>
  <c r="AA60" i="3"/>
  <c r="W60" i="3"/>
  <c r="BC60" i="3"/>
  <c r="K60" i="3"/>
  <c r="BG60" i="3"/>
  <c r="G60" i="3"/>
  <c r="AQ60" i="3"/>
  <c r="AM60" i="3"/>
  <c r="BW60" i="3"/>
  <c r="O60" i="3"/>
  <c r="AE60" i="3"/>
  <c r="BS60" i="3"/>
  <c r="AU60" i="3"/>
  <c r="S60" i="3"/>
  <c r="CQ60" i="3"/>
  <c r="AI60" i="3"/>
  <c r="BO60" i="3"/>
  <c r="BK60" i="3"/>
  <c r="AY60" i="3"/>
  <c r="CI60" i="3"/>
  <c r="CU60" i="3"/>
  <c r="CA60" i="3"/>
  <c r="J1298" i="1"/>
  <c r="C91" i="3"/>
  <c r="C43" i="3"/>
  <c r="L138" i="1"/>
  <c r="M23" i="3"/>
  <c r="CU40" i="3"/>
  <c r="BC40" i="3"/>
  <c r="CE40" i="3"/>
  <c r="AA40" i="3"/>
  <c r="W40" i="3"/>
  <c r="BW40" i="3"/>
  <c r="BS40" i="3"/>
  <c r="AM40" i="3"/>
  <c r="CA40" i="3"/>
  <c r="K40" i="3"/>
  <c r="CM40" i="3"/>
  <c r="AQ40" i="3"/>
  <c r="S40" i="3"/>
  <c r="G40" i="3"/>
  <c r="BG40" i="3"/>
  <c r="AU40" i="3"/>
  <c r="AE40" i="3"/>
  <c r="BK40" i="3"/>
  <c r="CQ40" i="3"/>
  <c r="BO40" i="3"/>
  <c r="AY40" i="3"/>
  <c r="O40" i="3"/>
  <c r="CI40" i="3"/>
  <c r="AI40" i="3"/>
  <c r="CU64" i="3"/>
  <c r="O64" i="3"/>
  <c r="AU64" i="3"/>
  <c r="G64" i="3"/>
  <c r="AM64" i="3"/>
  <c r="BW64" i="3"/>
  <c r="CA64" i="3"/>
  <c r="BS64" i="3"/>
  <c r="BK64" i="3"/>
  <c r="K64" i="3"/>
  <c r="CM64" i="3"/>
  <c r="AQ64" i="3"/>
  <c r="CI64" i="3"/>
  <c r="CE64" i="3"/>
  <c r="BC64" i="3"/>
  <c r="S64" i="3"/>
  <c r="AE64" i="3"/>
  <c r="BG64" i="3"/>
  <c r="CQ64" i="3"/>
  <c r="AY64" i="3"/>
  <c r="BO64" i="3"/>
  <c r="AI64" i="3"/>
  <c r="AA64" i="3"/>
  <c r="W64" i="3"/>
  <c r="AY22" i="3"/>
  <c r="AA22" i="3"/>
  <c r="S22" i="3"/>
  <c r="K22" i="3"/>
  <c r="AM22" i="3"/>
  <c r="W22" i="3"/>
  <c r="CU22" i="3"/>
  <c r="CA22" i="3"/>
  <c r="BC22" i="3"/>
  <c r="G22" i="3"/>
  <c r="CI22" i="3"/>
  <c r="BG22" i="3"/>
  <c r="AU22" i="3"/>
  <c r="CM22" i="3"/>
  <c r="BS22" i="3"/>
  <c r="O22" i="3"/>
  <c r="BW22" i="3"/>
  <c r="AQ22" i="3"/>
  <c r="AE22" i="3"/>
  <c r="CE22" i="3"/>
  <c r="CQ22" i="3"/>
  <c r="AI22" i="3"/>
  <c r="BO22" i="3"/>
  <c r="BK22" i="3"/>
  <c r="BS42" i="3"/>
  <c r="CM42" i="3"/>
  <c r="BG42" i="3"/>
  <c r="AA42" i="3"/>
  <c r="K42" i="3"/>
  <c r="AQ42" i="3"/>
  <c r="CQ42" i="3"/>
  <c r="BW42" i="3"/>
  <c r="W42" i="3"/>
  <c r="BC42" i="3"/>
  <c r="CI42" i="3"/>
  <c r="BK42" i="3"/>
  <c r="O42" i="3"/>
  <c r="S42" i="3"/>
  <c r="CA42" i="3"/>
  <c r="AU42" i="3"/>
  <c r="AY42" i="3"/>
  <c r="CE42" i="3"/>
  <c r="AI42" i="3"/>
  <c r="AE42" i="3"/>
  <c r="BO42" i="3"/>
  <c r="G42" i="3"/>
  <c r="AM42" i="3"/>
  <c r="CU42" i="3"/>
  <c r="CQ38" i="3"/>
  <c r="AM38" i="3"/>
  <c r="CE38" i="3"/>
  <c r="CA38" i="3"/>
  <c r="G38" i="3"/>
  <c r="AU38" i="3"/>
  <c r="CI38" i="3"/>
  <c r="K38" i="3"/>
  <c r="S38" i="3"/>
  <c r="BO38" i="3"/>
  <c r="AY38" i="3"/>
  <c r="AI38" i="3"/>
  <c r="BW38" i="3"/>
  <c r="CU38" i="3"/>
  <c r="BC38" i="3"/>
  <c r="W38" i="3"/>
  <c r="CM38" i="3"/>
  <c r="AE38" i="3"/>
  <c r="BK38" i="3"/>
  <c r="BS38" i="3"/>
  <c r="O38" i="3"/>
  <c r="AQ38" i="3"/>
  <c r="AA38" i="3"/>
  <c r="BG38" i="3"/>
  <c r="C65" i="3"/>
  <c r="AA41" i="3"/>
  <c r="BG41" i="3"/>
  <c r="CI41" i="3"/>
  <c r="AM41" i="3"/>
  <c r="G41" i="3"/>
  <c r="BS41" i="3"/>
  <c r="CU41" i="3"/>
  <c r="AI41" i="3"/>
  <c r="CA41" i="3"/>
  <c r="CM41" i="3"/>
  <c r="K41" i="3"/>
  <c r="S41" i="3"/>
  <c r="AQ41" i="3"/>
  <c r="AY41" i="3"/>
  <c r="BO41" i="3"/>
  <c r="BW41" i="3"/>
  <c r="CE41" i="3"/>
  <c r="AE41" i="3"/>
  <c r="W41" i="3"/>
  <c r="BK41" i="3"/>
  <c r="BC41" i="3"/>
  <c r="CQ41" i="3"/>
  <c r="O41" i="3"/>
  <c r="AU41" i="3"/>
  <c r="CQ72" i="3"/>
  <c r="CE72" i="3"/>
  <c r="AY72" i="3"/>
  <c r="BC72" i="3"/>
  <c r="O72" i="3"/>
  <c r="BW72" i="3"/>
  <c r="AQ72" i="3"/>
  <c r="K72" i="3"/>
  <c r="BO72" i="3"/>
  <c r="BS72" i="3"/>
  <c r="AM72" i="3"/>
  <c r="G72" i="3"/>
  <c r="CI72" i="3"/>
  <c r="CU72" i="3"/>
  <c r="BK72" i="3"/>
  <c r="AI72" i="3"/>
  <c r="AE72" i="3"/>
  <c r="CM72" i="3"/>
  <c r="BG72" i="3"/>
  <c r="CA72" i="3"/>
  <c r="AU72" i="3"/>
  <c r="AA72" i="3"/>
  <c r="W72" i="3"/>
  <c r="S72" i="3"/>
  <c r="BK87" i="3"/>
  <c r="CA87" i="3"/>
  <c r="AE87" i="3"/>
  <c r="AU87" i="3"/>
  <c r="W87" i="3"/>
  <c r="AM87" i="3"/>
  <c r="CE87" i="3"/>
  <c r="AY87" i="3"/>
  <c r="S87" i="3"/>
  <c r="BW87" i="3"/>
  <c r="AQ87" i="3"/>
  <c r="CQ87" i="3"/>
  <c r="K87" i="3"/>
  <c r="BS87" i="3"/>
  <c r="G87" i="3"/>
  <c r="CU87" i="3"/>
  <c r="CM87" i="3"/>
  <c r="BO87" i="3"/>
  <c r="BG87" i="3"/>
  <c r="AI87" i="3"/>
  <c r="O87" i="3"/>
  <c r="CI87" i="3"/>
  <c r="AA87" i="3"/>
  <c r="BC87" i="3"/>
  <c r="J1325" i="1"/>
  <c r="C93" i="3"/>
  <c r="J153" i="1"/>
  <c r="C19" i="3"/>
  <c r="CU61" i="3"/>
  <c r="G61" i="3"/>
  <c r="S61" i="3"/>
  <c r="CA61" i="3"/>
  <c r="W61" i="3"/>
  <c r="CE61" i="3"/>
  <c r="AM61" i="3"/>
  <c r="AQ61" i="3"/>
  <c r="CI61" i="3"/>
  <c r="AU61" i="3"/>
  <c r="BC61" i="3"/>
  <c r="O61" i="3"/>
  <c r="BW61" i="3"/>
  <c r="AY61" i="3"/>
  <c r="K61" i="3"/>
  <c r="AI61" i="3"/>
  <c r="BO61" i="3"/>
  <c r="BS61" i="3"/>
  <c r="AA61" i="3"/>
  <c r="BK61" i="3"/>
  <c r="BG61" i="3"/>
  <c r="CQ61" i="3"/>
  <c r="CM61" i="3"/>
  <c r="AE61" i="3"/>
  <c r="E53" i="3"/>
  <c r="AQ69" i="3"/>
  <c r="CI69" i="3"/>
  <c r="K69" i="3"/>
  <c r="CM69" i="3"/>
  <c r="AU69" i="3"/>
  <c r="BG69" i="3"/>
  <c r="G69" i="3"/>
  <c r="W69" i="3"/>
  <c r="AM69" i="3"/>
  <c r="BW69" i="3"/>
  <c r="AA69" i="3"/>
  <c r="CU69" i="3"/>
  <c r="AI69" i="3"/>
  <c r="BO69" i="3"/>
  <c r="O69" i="3"/>
  <c r="BC69" i="3"/>
  <c r="S69" i="3"/>
  <c r="AY69" i="3"/>
  <c r="AE69" i="3"/>
  <c r="CE69" i="3"/>
  <c r="BK69" i="3"/>
  <c r="CQ69" i="3"/>
  <c r="BS69" i="3"/>
  <c r="CA69" i="3"/>
  <c r="CA58" i="3"/>
  <c r="CE58" i="3"/>
  <c r="BC58" i="3"/>
  <c r="AY58" i="3"/>
  <c r="BO58" i="3"/>
  <c r="BS58" i="3"/>
  <c r="K58" i="3"/>
  <c r="W58" i="3"/>
  <c r="CU58" i="3"/>
  <c r="AQ58" i="3"/>
  <c r="BW58" i="3"/>
  <c r="O58" i="3"/>
  <c r="AA58" i="3"/>
  <c r="AU58" i="3"/>
  <c r="BG58" i="3"/>
  <c r="CM58" i="3"/>
  <c r="BK58" i="3"/>
  <c r="CQ58" i="3"/>
  <c r="CI58" i="3"/>
  <c r="S58" i="3"/>
  <c r="G58" i="3"/>
  <c r="AI58" i="3"/>
  <c r="AE58" i="3"/>
  <c r="AM58" i="3"/>
  <c r="K1323" i="1"/>
  <c r="D95" i="3" s="1"/>
  <c r="BA59" i="3"/>
  <c r="CE39" i="3"/>
  <c r="W39" i="3"/>
  <c r="AI39" i="3"/>
  <c r="CU39" i="3"/>
  <c r="BO39" i="3"/>
  <c r="CI39" i="3"/>
  <c r="AM39" i="3"/>
  <c r="BS39" i="3"/>
  <c r="AE39" i="3"/>
  <c r="BK39" i="3"/>
  <c r="S39" i="3"/>
  <c r="AA39" i="3"/>
  <c r="CQ39" i="3"/>
  <c r="AY39" i="3"/>
  <c r="BG39" i="3"/>
  <c r="BW39" i="3"/>
  <c r="BC39" i="3"/>
  <c r="O39" i="3"/>
  <c r="CA39" i="3"/>
  <c r="K39" i="3"/>
  <c r="AU39" i="3"/>
  <c r="G39" i="3"/>
  <c r="AQ39" i="3"/>
  <c r="CM39" i="3"/>
  <c r="K1309" i="1"/>
  <c r="CQ71" i="3"/>
  <c r="K71" i="3"/>
  <c r="BS71" i="3"/>
  <c r="AM71" i="3"/>
  <c r="G71" i="3"/>
  <c r="CU71" i="3"/>
  <c r="CM71" i="3"/>
  <c r="BO71" i="3"/>
  <c r="BG71" i="3"/>
  <c r="AI71" i="3"/>
  <c r="AA71" i="3"/>
  <c r="O71" i="3"/>
  <c r="BC71" i="3"/>
  <c r="W71" i="3"/>
  <c r="CE71" i="3"/>
  <c r="AE71" i="3"/>
  <c r="CA71" i="3"/>
  <c r="AY71" i="3"/>
  <c r="BW71" i="3"/>
  <c r="S71" i="3"/>
  <c r="AQ71" i="3"/>
  <c r="AU71" i="3"/>
  <c r="CI71" i="3"/>
  <c r="BK71" i="3"/>
  <c r="AE67" i="3"/>
  <c r="K67" i="3"/>
  <c r="CA67" i="3"/>
  <c r="AU67" i="3"/>
  <c r="G67" i="3"/>
  <c r="AI67" i="3"/>
  <c r="CU67" i="3"/>
  <c r="K138" i="1"/>
  <c r="D22" i="3" s="1"/>
  <c r="CE90" i="3"/>
  <c r="CM90" i="3"/>
  <c r="AI90" i="3"/>
  <c r="CI90" i="3"/>
  <c r="W90" i="3"/>
  <c r="AA90" i="3"/>
  <c r="BO90" i="3"/>
  <c r="CU90" i="3"/>
  <c r="BC90" i="3"/>
  <c r="BG90" i="3"/>
  <c r="G90" i="3"/>
  <c r="AM90" i="3"/>
  <c r="BS90" i="3"/>
  <c r="O90" i="3"/>
  <c r="AU90" i="3"/>
  <c r="CA90" i="3"/>
  <c r="S90" i="3"/>
  <c r="AY90" i="3"/>
  <c r="K90" i="3"/>
  <c r="AE90" i="3"/>
  <c r="AQ90" i="3"/>
  <c r="BK90" i="3"/>
  <c r="BW90" i="3"/>
  <c r="CQ90" i="3"/>
  <c r="CA37" i="3"/>
  <c r="AA37" i="3"/>
  <c r="O37" i="3"/>
  <c r="BG37" i="3"/>
  <c r="AU37" i="3"/>
  <c r="W37" i="3"/>
  <c r="CM37" i="3"/>
  <c r="BC37" i="3"/>
  <c r="S37" i="3"/>
  <c r="CI37" i="3"/>
  <c r="CE37" i="3"/>
  <c r="AM37" i="3"/>
  <c r="K37" i="3"/>
  <c r="AQ37" i="3"/>
  <c r="G37" i="3"/>
  <c r="BK37" i="3"/>
  <c r="AI37" i="3"/>
  <c r="BS37" i="3"/>
  <c r="CU37" i="3"/>
  <c r="BO37" i="3"/>
  <c r="BW37" i="3"/>
  <c r="AE37" i="3"/>
  <c r="AY37" i="3"/>
  <c r="CQ37" i="3"/>
  <c r="U24" i="3"/>
  <c r="BA24" i="3"/>
  <c r="AO24" i="3"/>
  <c r="BU24" i="3"/>
  <c r="AG24" i="3"/>
  <c r="CG24" i="3"/>
  <c r="BM24" i="3"/>
  <c r="BY24" i="3"/>
  <c r="CS24" i="3"/>
  <c r="AS24" i="3"/>
  <c r="Y24" i="3"/>
  <c r="BE24" i="3"/>
  <c r="AK24" i="3"/>
  <c r="AW24" i="3"/>
  <c r="CK24" i="3"/>
  <c r="BQ24" i="3"/>
  <c r="Q24" i="3"/>
  <c r="CW24" i="3"/>
  <c r="CC24" i="3"/>
  <c r="AC24" i="3"/>
  <c r="CO24" i="3"/>
  <c r="BI24" i="3"/>
  <c r="I24" i="3"/>
  <c r="M24" i="3"/>
  <c r="K405" i="1"/>
  <c r="K388" i="1"/>
  <c r="K397" i="1"/>
  <c r="BS14" i="3"/>
  <c r="O14" i="3"/>
  <c r="BO14" i="3"/>
  <c r="W14" i="3"/>
  <c r="AQ14" i="3"/>
  <c r="AE14" i="3"/>
  <c r="BC14" i="3"/>
  <c r="CE14" i="3"/>
  <c r="BK14" i="3"/>
  <c r="S14" i="3"/>
  <c r="CQ14" i="3"/>
  <c r="CI14" i="3"/>
  <c r="AI14" i="3"/>
  <c r="CA14" i="3"/>
  <c r="AY14" i="3"/>
  <c r="K14" i="3"/>
  <c r="CU14" i="3"/>
  <c r="G14" i="3"/>
  <c r="AA14" i="3"/>
  <c r="AM14" i="3"/>
  <c r="BW14" i="3"/>
  <c r="AU14" i="3"/>
  <c r="BG14" i="3"/>
  <c r="CM14" i="3"/>
  <c r="J166" i="1"/>
  <c r="C26" i="3"/>
  <c r="L428" i="1"/>
  <c r="J428" i="1"/>
  <c r="C32" i="3" s="1"/>
  <c r="C28" i="3"/>
  <c r="K613" i="1"/>
  <c r="K615" i="1" s="1"/>
  <c r="K291" i="1"/>
  <c r="K262" i="1"/>
  <c r="K850" i="1"/>
  <c r="J220" i="1"/>
  <c r="C27" i="3" s="1"/>
  <c r="K635" i="1"/>
  <c r="D47" i="3" s="1"/>
  <c r="K1086" i="1"/>
  <c r="D81" i="3" s="1"/>
  <c r="E81" i="3" s="1"/>
  <c r="K740" i="1"/>
  <c r="D61" i="3" s="1"/>
  <c r="E61" i="3" s="1"/>
  <c r="K780" i="1"/>
  <c r="K896" i="1"/>
  <c r="K592" i="1"/>
  <c r="J898" i="1"/>
  <c r="C66" i="3" s="1"/>
  <c r="K965" i="1"/>
  <c r="D69" i="3" s="1"/>
  <c r="K1024" i="1"/>
  <c r="D74" i="3" s="1"/>
  <c r="K1296" i="1"/>
  <c r="K786" i="1"/>
  <c r="K865" i="1"/>
  <c r="K641" i="1"/>
  <c r="D48" i="3" s="1"/>
  <c r="K844" i="1"/>
  <c r="K1223" i="1"/>
  <c r="K1042" i="1"/>
  <c r="D76" i="3" s="1"/>
  <c r="E76" i="3" s="1"/>
  <c r="K804" i="1"/>
  <c r="J742" i="1"/>
  <c r="K338" i="1"/>
  <c r="K340" i="1" s="1"/>
  <c r="K697" i="1"/>
  <c r="D55" i="3" s="1"/>
  <c r="K536" i="1"/>
  <c r="D41" i="3" s="1"/>
  <c r="K602" i="1"/>
  <c r="K578" i="1"/>
  <c r="K719" i="1"/>
  <c r="D58" i="3" s="1"/>
  <c r="K201" i="1"/>
  <c r="K710" i="1"/>
  <c r="D57" i="3" s="1"/>
  <c r="K560" i="1"/>
  <c r="K346" i="1"/>
  <c r="K348" i="1" s="1"/>
  <c r="K649" i="1"/>
  <c r="D49" i="3" s="1"/>
  <c r="K794" i="1"/>
  <c r="K1260" i="1"/>
  <c r="D89" i="3" s="1"/>
  <c r="E89" i="3" s="1"/>
  <c r="K412" i="1"/>
  <c r="K425" i="1"/>
  <c r="K950" i="1"/>
  <c r="K211" i="1"/>
  <c r="K179" i="1"/>
  <c r="K1065" i="1"/>
  <c r="K475" i="1"/>
  <c r="D37" i="3" s="1"/>
  <c r="K856" i="1"/>
  <c r="K218" i="1"/>
  <c r="K981" i="1"/>
  <c r="D70" i="3" s="1"/>
  <c r="J330" i="1"/>
  <c r="C29" i="3" s="1"/>
  <c r="K661" i="1"/>
  <c r="K571" i="1"/>
  <c r="J867" i="1"/>
  <c r="K930" i="1"/>
  <c r="K1177" i="1"/>
  <c r="K1080" i="1"/>
  <c r="D80" i="3" s="1"/>
  <c r="E80" i="3" s="1"/>
  <c r="K328" i="1"/>
  <c r="K629" i="1"/>
  <c r="D46" i="3" s="1"/>
  <c r="K880" i="1"/>
  <c r="K1289" i="1"/>
  <c r="D90" i="3" s="1"/>
  <c r="K586" i="1"/>
  <c r="K1189" i="1"/>
  <c r="K1232" i="1"/>
  <c r="D87" i="3" s="1"/>
  <c r="K838" i="1"/>
  <c r="K1074" i="1"/>
  <c r="D79" i="3" s="1"/>
  <c r="K543" i="1"/>
  <c r="D42" i="3" s="1"/>
  <c r="J651" i="1"/>
  <c r="K774" i="1"/>
  <c r="K1213" i="1"/>
  <c r="K1000" i="1"/>
  <c r="D71" i="3" s="1"/>
  <c r="E71" i="3" s="1"/>
  <c r="K1035" i="1"/>
  <c r="D75" i="3" s="1"/>
  <c r="E75" i="3" s="1"/>
  <c r="K1245" i="1"/>
  <c r="D88" i="3" s="1"/>
  <c r="K312" i="1"/>
  <c r="L1044" i="1"/>
  <c r="J606" i="1"/>
  <c r="K1117" i="1"/>
  <c r="D82" i="3" s="1"/>
  <c r="E82" i="3" s="1"/>
  <c r="K956" i="1"/>
  <c r="K912" i="1"/>
  <c r="K496" i="1"/>
  <c r="D38" i="3" s="1"/>
  <c r="K704" i="1"/>
  <c r="D56" i="3" s="1"/>
  <c r="J1291" i="1"/>
  <c r="K1203" i="1"/>
  <c r="K508" i="1"/>
  <c r="D39" i="3" s="1"/>
  <c r="K250" i="1"/>
  <c r="K938" i="1"/>
  <c r="K523" i="1"/>
  <c r="D40" i="3" s="1"/>
  <c r="E40" i="3" s="1"/>
  <c r="L898" i="1"/>
  <c r="K668" i="1"/>
  <c r="D52" i="3" s="1"/>
  <c r="E52" i="3" s="1"/>
  <c r="K733" i="1"/>
  <c r="D60" i="3" s="1"/>
  <c r="E60" i="3" s="1"/>
  <c r="F60" i="3" s="1"/>
  <c r="L867" i="1"/>
  <c r="L1291" i="1"/>
  <c r="K1014" i="1"/>
  <c r="D72" i="3" s="1"/>
  <c r="E72" i="3" s="1"/>
  <c r="N5" i="3"/>
  <c r="R5" i="3" s="1"/>
  <c r="V5" i="3" s="1"/>
  <c r="Z5" i="3" s="1"/>
  <c r="AD5" i="3" s="1"/>
  <c r="AH5" i="3" s="1"/>
  <c r="AL5" i="3" s="1"/>
  <c r="AP5" i="3" s="1"/>
  <c r="AT5" i="3" s="1"/>
  <c r="AX5" i="3" s="1"/>
  <c r="BB5" i="3" s="1"/>
  <c r="BF5" i="3" s="1"/>
  <c r="BJ5" i="3" s="1"/>
  <c r="BN5" i="3" s="1"/>
  <c r="BR5" i="3" s="1"/>
  <c r="BV5" i="3" s="1"/>
  <c r="BZ5" i="3" s="1"/>
  <c r="CD5" i="3" s="1"/>
  <c r="CH5" i="3" s="1"/>
  <c r="CL5" i="3" s="1"/>
  <c r="CP5" i="3" s="1"/>
  <c r="CT5" i="3" s="1"/>
  <c r="CX5" i="3" s="1"/>
  <c r="BU64" i="3" l="1"/>
  <c r="BQ64" i="3"/>
  <c r="BW74" i="3"/>
  <c r="AM74" i="3"/>
  <c r="AI74" i="3"/>
  <c r="AQ74" i="3"/>
  <c r="G74" i="3"/>
  <c r="K74" i="3"/>
  <c r="BO74" i="3"/>
  <c r="AU74" i="3"/>
  <c r="CM74" i="3"/>
  <c r="CA74" i="3"/>
  <c r="BC74" i="3"/>
  <c r="CQ74" i="3"/>
  <c r="W74" i="3"/>
  <c r="CI74" i="3"/>
  <c r="E59" i="3"/>
  <c r="F52" i="3" s="1"/>
  <c r="AY74" i="3"/>
  <c r="BG74" i="3"/>
  <c r="BM59" i="3"/>
  <c r="BK74" i="3"/>
  <c r="CU74" i="3"/>
  <c r="BE59" i="3"/>
  <c r="AE74" i="3"/>
  <c r="CE74" i="3"/>
  <c r="CW59" i="3"/>
  <c r="AK23" i="3"/>
  <c r="U23" i="3"/>
  <c r="BY23" i="3"/>
  <c r="CO23" i="3"/>
  <c r="Q59" i="3"/>
  <c r="BY59" i="3"/>
  <c r="CG23" i="3"/>
  <c r="AW59" i="3"/>
  <c r="AO59" i="3"/>
  <c r="BM23" i="3"/>
  <c r="AG59" i="3"/>
  <c r="CC59" i="3"/>
  <c r="BU23" i="3"/>
  <c r="CO59" i="3"/>
  <c r="BQ59" i="3"/>
  <c r="AG23" i="3"/>
  <c r="BI59" i="3"/>
  <c r="M59" i="3"/>
  <c r="AO23" i="3"/>
  <c r="CG59" i="3"/>
  <c r="BU59" i="3"/>
  <c r="I23" i="3"/>
  <c r="AC59" i="3"/>
  <c r="CS59" i="3"/>
  <c r="CW23" i="3"/>
  <c r="BA23" i="3"/>
  <c r="CK59" i="3"/>
  <c r="Q23" i="3"/>
  <c r="CC23" i="3"/>
  <c r="E23" i="3"/>
  <c r="I59" i="3"/>
  <c r="AC23" i="3"/>
  <c r="AW23" i="3"/>
  <c r="U59" i="3"/>
  <c r="CK23" i="3"/>
  <c r="BI23" i="3"/>
  <c r="Y59" i="3"/>
  <c r="AS23" i="3"/>
  <c r="Y23" i="3"/>
  <c r="AS59" i="3"/>
  <c r="BQ23" i="3"/>
  <c r="BE23" i="3"/>
  <c r="K1016" i="1"/>
  <c r="I64" i="3"/>
  <c r="CS64" i="3"/>
  <c r="E64" i="3"/>
  <c r="Q64" i="3"/>
  <c r="AG64" i="3"/>
  <c r="CG64" i="3"/>
  <c r="AW64" i="3"/>
  <c r="AM78" i="3"/>
  <c r="AI78" i="3"/>
  <c r="G78" i="3"/>
  <c r="CU78" i="3"/>
  <c r="BS78" i="3"/>
  <c r="AE78" i="3"/>
  <c r="O78" i="3"/>
  <c r="BW78" i="3"/>
  <c r="D86" i="3"/>
  <c r="BQ86" i="3" s="1"/>
  <c r="BO78" i="3"/>
  <c r="AK64" i="3"/>
  <c r="L604" i="1"/>
  <c r="BK78" i="3"/>
  <c r="CQ78" i="3"/>
  <c r="S78" i="3"/>
  <c r="AQ78" i="3"/>
  <c r="CI78" i="3"/>
  <c r="AU78" i="3"/>
  <c r="CA78" i="3"/>
  <c r="AY78" i="3"/>
  <c r="W78" i="3"/>
  <c r="AM86" i="3"/>
  <c r="G86" i="3"/>
  <c r="AU86" i="3"/>
  <c r="W86" i="3"/>
  <c r="AY86" i="3"/>
  <c r="CE86" i="3"/>
  <c r="AE86" i="3"/>
  <c r="AA86" i="3"/>
  <c r="CI86" i="3"/>
  <c r="CM86" i="3"/>
  <c r="CU86" i="3"/>
  <c r="BC86" i="3"/>
  <c r="BG86" i="3"/>
  <c r="O86" i="3"/>
  <c r="BO86" i="3"/>
  <c r="CA86" i="3"/>
  <c r="AI86" i="3"/>
  <c r="BW86" i="3"/>
  <c r="AQ86" i="3"/>
  <c r="K86" i="3"/>
  <c r="CQ86" i="3"/>
  <c r="BS86" i="3"/>
  <c r="BK86" i="3"/>
  <c r="D63" i="3"/>
  <c r="CG63" i="3" s="1"/>
  <c r="CE78" i="3"/>
  <c r="K78" i="3"/>
  <c r="BC78" i="3"/>
  <c r="AA78" i="3"/>
  <c r="BG78" i="3"/>
  <c r="BW51" i="3"/>
  <c r="BG51" i="3"/>
  <c r="O51" i="3"/>
  <c r="K51" i="3"/>
  <c r="AE51" i="3"/>
  <c r="CM51" i="3"/>
  <c r="AA51" i="3"/>
  <c r="CK64" i="3"/>
  <c r="CE51" i="3"/>
  <c r="AY51" i="3"/>
  <c r="AI51" i="3"/>
  <c r="CI51" i="3"/>
  <c r="BC51" i="3"/>
  <c r="CA51" i="3"/>
  <c r="BE64" i="3"/>
  <c r="CW64" i="3"/>
  <c r="BI64" i="3"/>
  <c r="AS64" i="3"/>
  <c r="AM51" i="3"/>
  <c r="BK51" i="3"/>
  <c r="AQ51" i="3"/>
  <c r="G51" i="3"/>
  <c r="Y64" i="3"/>
  <c r="CQ51" i="3"/>
  <c r="BA64" i="3"/>
  <c r="BK63" i="3"/>
  <c r="BO63" i="3"/>
  <c r="CU63" i="3"/>
  <c r="CQ63" i="3"/>
  <c r="AQ63" i="3"/>
  <c r="AA63" i="3"/>
  <c r="O63" i="3"/>
  <c r="CA63" i="3"/>
  <c r="S51" i="3"/>
  <c r="BM64" i="3"/>
  <c r="AC64" i="3"/>
  <c r="CU51" i="3"/>
  <c r="M64" i="3"/>
  <c r="BO51" i="3"/>
  <c r="BY64" i="3"/>
  <c r="AU51" i="3"/>
  <c r="BS51" i="3"/>
  <c r="CO64" i="3"/>
  <c r="S67" i="3"/>
  <c r="AI63" i="3"/>
  <c r="S63" i="3"/>
  <c r="BC63" i="3"/>
  <c r="BW67" i="3"/>
  <c r="AY67" i="3"/>
  <c r="AM63" i="3"/>
  <c r="BS63" i="3"/>
  <c r="AA67" i="3"/>
  <c r="CE67" i="3"/>
  <c r="G63" i="3"/>
  <c r="BG67" i="3"/>
  <c r="BC67" i="3"/>
  <c r="CE63" i="3"/>
  <c r="W67" i="3"/>
  <c r="AQ67" i="3"/>
  <c r="W63" i="3"/>
  <c r="CM67" i="3"/>
  <c r="CQ67" i="3"/>
  <c r="K63" i="3"/>
  <c r="AE63" i="3"/>
  <c r="BO67" i="3"/>
  <c r="AM67" i="3"/>
  <c r="AU63" i="3"/>
  <c r="BS67" i="3"/>
  <c r="BK67" i="3"/>
  <c r="AY63" i="3"/>
  <c r="CI67" i="3"/>
  <c r="CI63" i="3"/>
  <c r="CM63" i="3"/>
  <c r="BG63" i="3"/>
  <c r="K293" i="1"/>
  <c r="L293" i="1" s="1"/>
  <c r="D51" i="3"/>
  <c r="CG51" i="3" s="1"/>
  <c r="K680" i="1"/>
  <c r="L680" i="1" s="1"/>
  <c r="D65" i="3"/>
  <c r="CG65" i="3" s="1"/>
  <c r="D67" i="3"/>
  <c r="BQ67" i="3" s="1"/>
  <c r="D78" i="3"/>
  <c r="E78" i="3" s="1"/>
  <c r="K1162" i="1"/>
  <c r="L615" i="1"/>
  <c r="D44" i="3"/>
  <c r="BA39" i="3"/>
  <c r="BQ39" i="3"/>
  <c r="AO39" i="3"/>
  <c r="BI39" i="3"/>
  <c r="AC39" i="3"/>
  <c r="Y39" i="3"/>
  <c r="CW39" i="3"/>
  <c r="CC39" i="3"/>
  <c r="CO39" i="3"/>
  <c r="U39" i="3"/>
  <c r="AK39" i="3"/>
  <c r="CK39" i="3"/>
  <c r="BE39" i="3"/>
  <c r="BU39" i="3"/>
  <c r="CG39" i="3"/>
  <c r="M39" i="3"/>
  <c r="AS39" i="3"/>
  <c r="BY39" i="3"/>
  <c r="Q39" i="3"/>
  <c r="AW39" i="3"/>
  <c r="I39" i="3"/>
  <c r="BM39" i="3"/>
  <c r="AG39" i="3"/>
  <c r="CS39" i="3"/>
  <c r="L348" i="1"/>
  <c r="D31" i="3"/>
  <c r="BE22" i="3"/>
  <c r="BI22" i="3"/>
  <c r="AC22" i="3"/>
  <c r="BM22" i="3"/>
  <c r="M22" i="3"/>
  <c r="CS22" i="3"/>
  <c r="U22" i="3"/>
  <c r="AW22" i="3"/>
  <c r="BU22" i="3"/>
  <c r="CW22" i="3"/>
  <c r="CC22" i="3"/>
  <c r="CK22" i="3"/>
  <c r="Y22" i="3"/>
  <c r="AO22" i="3"/>
  <c r="AS22" i="3"/>
  <c r="CO22" i="3"/>
  <c r="I22" i="3"/>
  <c r="AK22" i="3"/>
  <c r="BY22" i="3"/>
  <c r="CG22" i="3"/>
  <c r="BQ22" i="3"/>
  <c r="Q22" i="3"/>
  <c r="BA22" i="3"/>
  <c r="AG22" i="3"/>
  <c r="BU42" i="3"/>
  <c r="M42" i="3"/>
  <c r="BY42" i="3"/>
  <c r="U42" i="3"/>
  <c r="Q42" i="3"/>
  <c r="BA42" i="3"/>
  <c r="Y42" i="3"/>
  <c r="BE42" i="3"/>
  <c r="AW42" i="3"/>
  <c r="CC42" i="3"/>
  <c r="AS42" i="3"/>
  <c r="AG42" i="3"/>
  <c r="BM42" i="3"/>
  <c r="CS42" i="3"/>
  <c r="AC42" i="3"/>
  <c r="AK42" i="3"/>
  <c r="BI42" i="3"/>
  <c r="BQ42" i="3"/>
  <c r="CO42" i="3"/>
  <c r="CW42" i="3"/>
  <c r="I42" i="3"/>
  <c r="CG42" i="3"/>
  <c r="AO42" i="3"/>
  <c r="CK42" i="3"/>
  <c r="CA65" i="3"/>
  <c r="AA65" i="3"/>
  <c r="CE65" i="3"/>
  <c r="CU65" i="3"/>
  <c r="BS65" i="3"/>
  <c r="AM65" i="3"/>
  <c r="AY65" i="3"/>
  <c r="BG65" i="3"/>
  <c r="BO65" i="3"/>
  <c r="AI65" i="3"/>
  <c r="S65" i="3"/>
  <c r="CM65" i="3"/>
  <c r="CQ65" i="3"/>
  <c r="K65" i="3"/>
  <c r="AQ65" i="3"/>
  <c r="BW65" i="3"/>
  <c r="W65" i="3"/>
  <c r="BC65" i="3"/>
  <c r="CI65" i="3"/>
  <c r="G65" i="3"/>
  <c r="O65" i="3"/>
  <c r="AU65" i="3"/>
  <c r="AE65" i="3"/>
  <c r="BK65" i="3"/>
  <c r="BS68" i="3"/>
  <c r="AQ68" i="3"/>
  <c r="AY68" i="3"/>
  <c r="S68" i="3"/>
  <c r="W68" i="3"/>
  <c r="BW68" i="3"/>
  <c r="G68" i="3"/>
  <c r="AU68" i="3"/>
  <c r="O68" i="3"/>
  <c r="CE68" i="3"/>
  <c r="CI68" i="3"/>
  <c r="BC68" i="3"/>
  <c r="CA68" i="3"/>
  <c r="K68" i="3"/>
  <c r="BO68" i="3"/>
  <c r="AE68" i="3"/>
  <c r="CU68" i="3"/>
  <c r="AM68" i="3"/>
  <c r="BK68" i="3"/>
  <c r="AA68" i="3"/>
  <c r="CQ68" i="3"/>
  <c r="CM68" i="3"/>
  <c r="AI68" i="3"/>
  <c r="BG68" i="3"/>
  <c r="BU56" i="3"/>
  <c r="AC56" i="3"/>
  <c r="U56" i="3"/>
  <c r="CC56" i="3"/>
  <c r="M56" i="3"/>
  <c r="BI56" i="3"/>
  <c r="BA56" i="3"/>
  <c r="AO56" i="3"/>
  <c r="I56" i="3"/>
  <c r="CK56" i="3"/>
  <c r="AS56" i="3"/>
  <c r="AW56" i="3"/>
  <c r="CO56" i="3"/>
  <c r="Q56" i="3"/>
  <c r="BE56" i="3"/>
  <c r="Y56" i="3"/>
  <c r="AK56" i="3"/>
  <c r="AG56" i="3"/>
  <c r="BQ56" i="3"/>
  <c r="BM56" i="3"/>
  <c r="CW56" i="3"/>
  <c r="BY56" i="3"/>
  <c r="CS56" i="3"/>
  <c r="CG56" i="3"/>
  <c r="AC79" i="3"/>
  <c r="BY79" i="3"/>
  <c r="BI79" i="3"/>
  <c r="CC79" i="3"/>
  <c r="CG79" i="3"/>
  <c r="CK79" i="3"/>
  <c r="BE79" i="3"/>
  <c r="CO79" i="3"/>
  <c r="Q79" i="3"/>
  <c r="BA79" i="3"/>
  <c r="Y79" i="3"/>
  <c r="I79" i="3"/>
  <c r="AO79" i="3"/>
  <c r="AW79" i="3"/>
  <c r="BU79" i="3"/>
  <c r="U79" i="3"/>
  <c r="AK79" i="3"/>
  <c r="BM79" i="3"/>
  <c r="CW79" i="3"/>
  <c r="M79" i="3"/>
  <c r="CS79" i="3"/>
  <c r="AS79" i="3"/>
  <c r="BQ79" i="3"/>
  <c r="AG79" i="3"/>
  <c r="CO57" i="3"/>
  <c r="I57" i="3"/>
  <c r="AC57" i="3"/>
  <c r="AO57" i="3"/>
  <c r="BI57" i="3"/>
  <c r="BU57" i="3"/>
  <c r="AK57" i="3"/>
  <c r="BQ57" i="3"/>
  <c r="M57" i="3"/>
  <c r="CS57" i="3"/>
  <c r="CW57" i="3"/>
  <c r="AS57" i="3"/>
  <c r="BY57" i="3"/>
  <c r="AG57" i="3"/>
  <c r="Q57" i="3"/>
  <c r="U57" i="3"/>
  <c r="AW57" i="3"/>
  <c r="BA57" i="3"/>
  <c r="BE57" i="3"/>
  <c r="CC57" i="3"/>
  <c r="Y57" i="3"/>
  <c r="CK57" i="3"/>
  <c r="BM57" i="3"/>
  <c r="CG57" i="3"/>
  <c r="CA19" i="3"/>
  <c r="AM19" i="3"/>
  <c r="S19" i="3"/>
  <c r="CI19" i="3"/>
  <c r="W19" i="3"/>
  <c r="O19" i="3"/>
  <c r="K19" i="3"/>
  <c r="AU19" i="3"/>
  <c r="BO19" i="3"/>
  <c r="AI19" i="3"/>
  <c r="AQ19" i="3"/>
  <c r="G19" i="3"/>
  <c r="AY19" i="3"/>
  <c r="CU19" i="3"/>
  <c r="AA19" i="3"/>
  <c r="BG19" i="3"/>
  <c r="CM19" i="3"/>
  <c r="AE19" i="3"/>
  <c r="BK19" i="3"/>
  <c r="BC19" i="3"/>
  <c r="BS19" i="3"/>
  <c r="CQ19" i="3"/>
  <c r="CE19" i="3"/>
  <c r="BW19" i="3"/>
  <c r="E42" i="3"/>
  <c r="CS38" i="3"/>
  <c r="BE38" i="3"/>
  <c r="AO38" i="3"/>
  <c r="AS38" i="3"/>
  <c r="CC38" i="3"/>
  <c r="CG38" i="3"/>
  <c r="BA38" i="3"/>
  <c r="AK38" i="3"/>
  <c r="BY38" i="3"/>
  <c r="M38" i="3"/>
  <c r="CW38" i="3"/>
  <c r="Y38" i="3"/>
  <c r="BU38" i="3"/>
  <c r="U38" i="3"/>
  <c r="AW38" i="3"/>
  <c r="I38" i="3"/>
  <c r="BQ38" i="3"/>
  <c r="Q38" i="3"/>
  <c r="AG38" i="3"/>
  <c r="BM38" i="3"/>
  <c r="CK38" i="3"/>
  <c r="AC38" i="3"/>
  <c r="CO38" i="3"/>
  <c r="BI38" i="3"/>
  <c r="BA70" i="3"/>
  <c r="BM70" i="3"/>
  <c r="CK70" i="3"/>
  <c r="BE70" i="3"/>
  <c r="Y70" i="3"/>
  <c r="AC70" i="3"/>
  <c r="CG70" i="3"/>
  <c r="AG70" i="3"/>
  <c r="AS70" i="3"/>
  <c r="CC70" i="3"/>
  <c r="AW70" i="3"/>
  <c r="Q70" i="3"/>
  <c r="CO70" i="3"/>
  <c r="BU70" i="3"/>
  <c r="AO70" i="3"/>
  <c r="I70" i="3"/>
  <c r="CW70" i="3"/>
  <c r="AK70" i="3"/>
  <c r="BQ70" i="3"/>
  <c r="CS70" i="3"/>
  <c r="U70" i="3"/>
  <c r="M70" i="3"/>
  <c r="BY70" i="3"/>
  <c r="BI70" i="3"/>
  <c r="K1325" i="1"/>
  <c r="L1325" i="1" s="1"/>
  <c r="D93" i="3"/>
  <c r="E93" i="3" s="1"/>
  <c r="BM87" i="3"/>
  <c r="BQ87" i="3"/>
  <c r="AS87" i="3"/>
  <c r="BY87" i="3"/>
  <c r="AG87" i="3"/>
  <c r="CW87" i="3"/>
  <c r="AK87" i="3"/>
  <c r="U87" i="3"/>
  <c r="CC87" i="3"/>
  <c r="M87" i="3"/>
  <c r="AW87" i="3"/>
  <c r="Q87" i="3"/>
  <c r="BU87" i="3"/>
  <c r="AO87" i="3"/>
  <c r="CO87" i="3"/>
  <c r="I87" i="3"/>
  <c r="CS87" i="3"/>
  <c r="BI87" i="3"/>
  <c r="AC87" i="3"/>
  <c r="CK87" i="3"/>
  <c r="BE87" i="3"/>
  <c r="CG87" i="3"/>
  <c r="Y87" i="3"/>
  <c r="BA87" i="3"/>
  <c r="BY58" i="3"/>
  <c r="BE58" i="3"/>
  <c r="CG58" i="3"/>
  <c r="CC58" i="3"/>
  <c r="BA58" i="3"/>
  <c r="U58" i="3"/>
  <c r="AW58" i="3"/>
  <c r="AK58" i="3"/>
  <c r="AO58" i="3"/>
  <c r="BQ58" i="3"/>
  <c r="BU58" i="3"/>
  <c r="CW58" i="3"/>
  <c r="CK58" i="3"/>
  <c r="Q58" i="3"/>
  <c r="Y58" i="3"/>
  <c r="AC58" i="3"/>
  <c r="BI58" i="3"/>
  <c r="M58" i="3"/>
  <c r="CO58" i="3"/>
  <c r="AS58" i="3"/>
  <c r="AG58" i="3"/>
  <c r="CS58" i="3"/>
  <c r="I58" i="3"/>
  <c r="BM58" i="3"/>
  <c r="E39" i="3"/>
  <c r="AQ93" i="3"/>
  <c r="K93" i="3"/>
  <c r="AE93" i="3"/>
  <c r="BW93" i="3"/>
  <c r="BK93" i="3"/>
  <c r="CQ93" i="3"/>
  <c r="O93" i="3"/>
  <c r="AA93" i="3"/>
  <c r="CA93" i="3"/>
  <c r="BG93" i="3"/>
  <c r="S93" i="3"/>
  <c r="CM93" i="3"/>
  <c r="AU93" i="3"/>
  <c r="CE93" i="3"/>
  <c r="AY93" i="3"/>
  <c r="AM93" i="3"/>
  <c r="BS93" i="3"/>
  <c r="W93" i="3"/>
  <c r="BC93" i="3"/>
  <c r="BO93" i="3"/>
  <c r="CU93" i="3"/>
  <c r="CI93" i="3"/>
  <c r="AI93" i="3"/>
  <c r="G93" i="3"/>
  <c r="K1298" i="1"/>
  <c r="L1298" i="1" s="1"/>
  <c r="D91" i="3"/>
  <c r="E91" i="3" s="1"/>
  <c r="CC60" i="3"/>
  <c r="CK60" i="3"/>
  <c r="BI60" i="3"/>
  <c r="CO60" i="3"/>
  <c r="U60" i="3"/>
  <c r="BA60" i="3"/>
  <c r="AC60" i="3"/>
  <c r="BE60" i="3"/>
  <c r="Y60" i="3"/>
  <c r="CW60" i="3"/>
  <c r="M60" i="3"/>
  <c r="AK60" i="3"/>
  <c r="CG60" i="3"/>
  <c r="I60" i="3"/>
  <c r="AS60" i="3"/>
  <c r="AO60" i="3"/>
  <c r="BY60" i="3"/>
  <c r="AG60" i="3"/>
  <c r="CS60" i="3"/>
  <c r="Q60" i="3"/>
  <c r="BM60" i="3"/>
  <c r="BU60" i="3"/>
  <c r="BQ60" i="3"/>
  <c r="AW60" i="3"/>
  <c r="BM37" i="3"/>
  <c r="CC37" i="3"/>
  <c r="AW37" i="3"/>
  <c r="AK37" i="3"/>
  <c r="M37" i="3"/>
  <c r="Q37" i="3"/>
  <c r="AS37" i="3"/>
  <c r="BY37" i="3"/>
  <c r="Y37" i="3"/>
  <c r="BE37" i="3"/>
  <c r="BQ37" i="3"/>
  <c r="CK37" i="3"/>
  <c r="CS37" i="3"/>
  <c r="BI37" i="3"/>
  <c r="I37" i="3"/>
  <c r="AC37" i="3"/>
  <c r="CW37" i="3"/>
  <c r="CO37" i="3"/>
  <c r="AO37" i="3"/>
  <c r="AG37" i="3"/>
  <c r="BA37" i="3"/>
  <c r="CG37" i="3"/>
  <c r="BU37" i="3"/>
  <c r="U37" i="3"/>
  <c r="CC74" i="3"/>
  <c r="I74" i="3"/>
  <c r="BA74" i="3"/>
  <c r="AC74" i="3"/>
  <c r="BI74" i="3"/>
  <c r="CW74" i="3"/>
  <c r="CG74" i="3"/>
  <c r="CO74" i="3"/>
  <c r="CK74" i="3"/>
  <c r="AK74" i="3"/>
  <c r="BU74" i="3"/>
  <c r="Q74" i="3"/>
  <c r="AG74" i="3"/>
  <c r="AW74" i="3"/>
  <c r="BQ74" i="3"/>
  <c r="BM74" i="3"/>
  <c r="CS74" i="3"/>
  <c r="AO74" i="3"/>
  <c r="U74" i="3"/>
  <c r="M74" i="3"/>
  <c r="Y74" i="3"/>
  <c r="BY74" i="3"/>
  <c r="BE74" i="3"/>
  <c r="AS74" i="3"/>
  <c r="E22" i="3"/>
  <c r="CG41" i="3"/>
  <c r="BE41" i="3"/>
  <c r="Y41" i="3"/>
  <c r="AS41" i="3"/>
  <c r="CO41" i="3"/>
  <c r="I41" i="3"/>
  <c r="BY41" i="3"/>
  <c r="CK41" i="3"/>
  <c r="BU41" i="3"/>
  <c r="M41" i="3"/>
  <c r="AO41" i="3"/>
  <c r="BI41" i="3"/>
  <c r="AK41" i="3"/>
  <c r="BQ41" i="3"/>
  <c r="CW41" i="3"/>
  <c r="AC41" i="3"/>
  <c r="AG41" i="3"/>
  <c r="BM41" i="3"/>
  <c r="Q41" i="3"/>
  <c r="CC41" i="3"/>
  <c r="U41" i="3"/>
  <c r="BA41" i="3"/>
  <c r="CS41" i="3"/>
  <c r="AW41" i="3"/>
  <c r="E38" i="3"/>
  <c r="D19" i="3"/>
  <c r="E19" i="3" s="1"/>
  <c r="K153" i="1"/>
  <c r="L153" i="1" s="1"/>
  <c r="CW90" i="3"/>
  <c r="CC90" i="3"/>
  <c r="I90" i="3"/>
  <c r="AC90" i="3"/>
  <c r="AK90" i="3"/>
  <c r="U90" i="3"/>
  <c r="CO90" i="3"/>
  <c r="BQ90" i="3"/>
  <c r="CG90" i="3"/>
  <c r="BE90" i="3"/>
  <c r="AG90" i="3"/>
  <c r="BM90" i="3"/>
  <c r="CS90" i="3"/>
  <c r="AO90" i="3"/>
  <c r="Y90" i="3"/>
  <c r="BU90" i="3"/>
  <c r="CK90" i="3"/>
  <c r="Q90" i="3"/>
  <c r="AW90" i="3"/>
  <c r="BA90" i="3"/>
  <c r="M90" i="3"/>
  <c r="BY90" i="3"/>
  <c r="AS90" i="3"/>
  <c r="BI90" i="3"/>
  <c r="CK55" i="3"/>
  <c r="AC55" i="3"/>
  <c r="CO55" i="3"/>
  <c r="BI55" i="3"/>
  <c r="CW55" i="3"/>
  <c r="AG55" i="3"/>
  <c r="BM55" i="3"/>
  <c r="I55" i="3"/>
  <c r="CS55" i="3"/>
  <c r="AO55" i="3"/>
  <c r="BU55" i="3"/>
  <c r="M55" i="3"/>
  <c r="AS55" i="3"/>
  <c r="Q55" i="3"/>
  <c r="BY55" i="3"/>
  <c r="AW55" i="3"/>
  <c r="U55" i="3"/>
  <c r="BA55" i="3"/>
  <c r="CG55" i="3"/>
  <c r="AK55" i="3"/>
  <c r="BE55" i="3"/>
  <c r="Y55" i="3"/>
  <c r="BQ55" i="3"/>
  <c r="CC55" i="3"/>
  <c r="AO69" i="3"/>
  <c r="CG69" i="3"/>
  <c r="BA69" i="3"/>
  <c r="U69" i="3"/>
  <c r="CC69" i="3"/>
  <c r="AW69" i="3"/>
  <c r="Q69" i="3"/>
  <c r="BY69" i="3"/>
  <c r="I69" i="3"/>
  <c r="AS69" i="3"/>
  <c r="CW69" i="3"/>
  <c r="CS69" i="3"/>
  <c r="AC69" i="3"/>
  <c r="AG69" i="3"/>
  <c r="BQ69" i="3"/>
  <c r="AK69" i="3"/>
  <c r="BI69" i="3"/>
  <c r="BE69" i="3"/>
  <c r="BU69" i="3"/>
  <c r="CK69" i="3"/>
  <c r="M69" i="3"/>
  <c r="BM69" i="3"/>
  <c r="Y69" i="3"/>
  <c r="CO69" i="3"/>
  <c r="E37" i="3"/>
  <c r="E69" i="3"/>
  <c r="E87" i="3"/>
  <c r="F80" i="3" s="1"/>
  <c r="E57" i="3"/>
  <c r="E74" i="3"/>
  <c r="F74" i="3" s="1"/>
  <c r="E55" i="3"/>
  <c r="CU66" i="3"/>
  <c r="CA66" i="3"/>
  <c r="AM66" i="3"/>
  <c r="O66" i="3"/>
  <c r="BS66" i="3"/>
  <c r="G66" i="3"/>
  <c r="AU66" i="3"/>
  <c r="AY66" i="3"/>
  <c r="K66" i="3"/>
  <c r="W66" i="3"/>
  <c r="S66" i="3"/>
  <c r="BO66" i="3"/>
  <c r="AE66" i="3"/>
  <c r="BK66" i="3"/>
  <c r="AA66" i="3"/>
  <c r="CQ66" i="3"/>
  <c r="BG66" i="3"/>
  <c r="CM66" i="3"/>
  <c r="CE66" i="3"/>
  <c r="AQ66" i="3"/>
  <c r="BC66" i="3"/>
  <c r="BW66" i="3"/>
  <c r="AI66" i="3"/>
  <c r="CI66" i="3"/>
  <c r="E70" i="3"/>
  <c r="CC88" i="3"/>
  <c r="Q88" i="3"/>
  <c r="BE88" i="3"/>
  <c r="CO88" i="3"/>
  <c r="CK88" i="3"/>
  <c r="AK88" i="3"/>
  <c r="BQ88" i="3"/>
  <c r="U88" i="3"/>
  <c r="CW88" i="3"/>
  <c r="BA88" i="3"/>
  <c r="AG88" i="3"/>
  <c r="M88" i="3"/>
  <c r="CG88" i="3"/>
  <c r="BM88" i="3"/>
  <c r="AS88" i="3"/>
  <c r="CS88" i="3"/>
  <c r="BY88" i="3"/>
  <c r="I88" i="3"/>
  <c r="BU88" i="3"/>
  <c r="AW88" i="3"/>
  <c r="AC88" i="3"/>
  <c r="Y88" i="3"/>
  <c r="AO88" i="3"/>
  <c r="BI88" i="3"/>
  <c r="D68" i="3"/>
  <c r="L340" i="1"/>
  <c r="D30" i="3"/>
  <c r="E90" i="3"/>
  <c r="E58" i="3"/>
  <c r="E41" i="3"/>
  <c r="CU91" i="3"/>
  <c r="BW91" i="3"/>
  <c r="AM91" i="3"/>
  <c r="W91" i="3"/>
  <c r="CE91" i="3"/>
  <c r="O91" i="3"/>
  <c r="CA91" i="3"/>
  <c r="K91" i="3"/>
  <c r="BG91" i="3"/>
  <c r="S91" i="3"/>
  <c r="BS91" i="3"/>
  <c r="AA91" i="3"/>
  <c r="AQ91" i="3"/>
  <c r="CM91" i="3"/>
  <c r="G91" i="3"/>
  <c r="AY91" i="3"/>
  <c r="BC91" i="3"/>
  <c r="BK91" i="3"/>
  <c r="CQ91" i="3"/>
  <c r="CI91" i="3"/>
  <c r="AI91" i="3"/>
  <c r="AU91" i="3"/>
  <c r="BO91" i="3"/>
  <c r="AE91" i="3"/>
  <c r="E88" i="3"/>
  <c r="F88" i="3" s="1"/>
  <c r="CS82" i="3"/>
  <c r="BA82" i="3"/>
  <c r="AS82" i="3"/>
  <c r="AO82" i="3"/>
  <c r="M82" i="3"/>
  <c r="CK82" i="3"/>
  <c r="BQ82" i="3"/>
  <c r="U82" i="3"/>
  <c r="Y82" i="3"/>
  <c r="BE82" i="3"/>
  <c r="BY82" i="3"/>
  <c r="AK82" i="3"/>
  <c r="CG82" i="3"/>
  <c r="I82" i="3"/>
  <c r="CW82" i="3"/>
  <c r="BU82" i="3"/>
  <c r="Q82" i="3"/>
  <c r="AW82" i="3"/>
  <c r="CC82" i="3"/>
  <c r="AC82" i="3"/>
  <c r="BI82" i="3"/>
  <c r="AG82" i="3"/>
  <c r="CO82" i="3"/>
  <c r="BM82" i="3"/>
  <c r="I75" i="3"/>
  <c r="BA75" i="3"/>
  <c r="M75" i="3"/>
  <c r="AS75" i="3"/>
  <c r="BY75" i="3"/>
  <c r="AW75" i="3"/>
  <c r="Q75" i="3"/>
  <c r="CC75" i="3"/>
  <c r="CG75" i="3"/>
  <c r="CW75" i="3"/>
  <c r="BM75" i="3"/>
  <c r="CS75" i="3"/>
  <c r="AC75" i="3"/>
  <c r="BU75" i="3"/>
  <c r="Y75" i="3"/>
  <c r="BI75" i="3"/>
  <c r="BE75" i="3"/>
  <c r="CO75" i="3"/>
  <c r="CK75" i="3"/>
  <c r="AK75" i="3"/>
  <c r="U75" i="3"/>
  <c r="BQ75" i="3"/>
  <c r="AO75" i="3"/>
  <c r="AG75" i="3"/>
  <c r="O85" i="3"/>
  <c r="AU85" i="3"/>
  <c r="K85" i="3"/>
  <c r="CM85" i="3"/>
  <c r="AI85" i="3"/>
  <c r="AQ85" i="3"/>
  <c r="CA85" i="3"/>
  <c r="BW85" i="3"/>
  <c r="BG85" i="3"/>
  <c r="AA85" i="3"/>
  <c r="CI85" i="3"/>
  <c r="W85" i="3"/>
  <c r="S85" i="3"/>
  <c r="BC85" i="3"/>
  <c r="AY85" i="3"/>
  <c r="CU85" i="3"/>
  <c r="CE85" i="3"/>
  <c r="AM85" i="3"/>
  <c r="BS85" i="3"/>
  <c r="BO85" i="3"/>
  <c r="BK85" i="3"/>
  <c r="AE85" i="3"/>
  <c r="G85" i="3"/>
  <c r="CQ85" i="3"/>
  <c r="CS72" i="3"/>
  <c r="AS72" i="3"/>
  <c r="CC72" i="3"/>
  <c r="M72" i="3"/>
  <c r="BU72" i="3"/>
  <c r="AO72" i="3"/>
  <c r="I72" i="3"/>
  <c r="CW72" i="3"/>
  <c r="BQ72" i="3"/>
  <c r="AW72" i="3"/>
  <c r="AK72" i="3"/>
  <c r="BI72" i="3"/>
  <c r="AC72" i="3"/>
  <c r="CK72" i="3"/>
  <c r="AG72" i="3"/>
  <c r="BM72" i="3"/>
  <c r="BY72" i="3"/>
  <c r="CO72" i="3"/>
  <c r="Q72" i="3"/>
  <c r="BE72" i="3"/>
  <c r="Y72" i="3"/>
  <c r="CG72" i="3"/>
  <c r="BA72" i="3"/>
  <c r="U72" i="3"/>
  <c r="AW80" i="3"/>
  <c r="CG80" i="3"/>
  <c r="BA80" i="3"/>
  <c r="U80" i="3"/>
  <c r="BM80" i="3"/>
  <c r="BY80" i="3"/>
  <c r="CC80" i="3"/>
  <c r="AS80" i="3"/>
  <c r="M80" i="3"/>
  <c r="BU80" i="3"/>
  <c r="AO80" i="3"/>
  <c r="CW80" i="3"/>
  <c r="Q80" i="3"/>
  <c r="CO80" i="3"/>
  <c r="BQ80" i="3"/>
  <c r="CS80" i="3"/>
  <c r="BI80" i="3"/>
  <c r="AK80" i="3"/>
  <c r="AC80" i="3"/>
  <c r="BE80" i="3"/>
  <c r="AG80" i="3"/>
  <c r="CK80" i="3"/>
  <c r="Y80" i="3"/>
  <c r="I80" i="3"/>
  <c r="CW40" i="3"/>
  <c r="BE40" i="3"/>
  <c r="M40" i="3"/>
  <c r="AO40" i="3"/>
  <c r="I40" i="3"/>
  <c r="BA40" i="3"/>
  <c r="CC40" i="3"/>
  <c r="AW40" i="3"/>
  <c r="CO40" i="3"/>
  <c r="AC40" i="3"/>
  <c r="CK40" i="3"/>
  <c r="Y40" i="3"/>
  <c r="BY40" i="3"/>
  <c r="BU40" i="3"/>
  <c r="U40" i="3"/>
  <c r="BI40" i="3"/>
  <c r="AS40" i="3"/>
  <c r="BM40" i="3"/>
  <c r="CS40" i="3"/>
  <c r="Q40" i="3"/>
  <c r="AK40" i="3"/>
  <c r="CG40" i="3"/>
  <c r="BQ40" i="3"/>
  <c r="AG40" i="3"/>
  <c r="D85" i="3"/>
  <c r="CW61" i="3"/>
  <c r="U61" i="3"/>
  <c r="BA61" i="3"/>
  <c r="CC61" i="3"/>
  <c r="Q61" i="3"/>
  <c r="AO61" i="3"/>
  <c r="BY61" i="3"/>
  <c r="CG61" i="3"/>
  <c r="AW61" i="3"/>
  <c r="M61" i="3"/>
  <c r="I61" i="3"/>
  <c r="AC61" i="3"/>
  <c r="BE61" i="3"/>
  <c r="CO61" i="3"/>
  <c r="AG61" i="3"/>
  <c r="AK61" i="3"/>
  <c r="CK61" i="3"/>
  <c r="BM61" i="3"/>
  <c r="BQ61" i="3"/>
  <c r="CS61" i="3"/>
  <c r="AS61" i="3"/>
  <c r="BU61" i="3"/>
  <c r="BI61" i="3"/>
  <c r="Y61" i="3"/>
  <c r="E56" i="3"/>
  <c r="E79" i="3"/>
  <c r="CS52" i="3"/>
  <c r="AK52" i="3"/>
  <c r="CG52" i="3"/>
  <c r="AW52" i="3"/>
  <c r="AS52" i="3"/>
  <c r="U52" i="3"/>
  <c r="I52" i="3"/>
  <c r="BY52" i="3"/>
  <c r="BA52" i="3"/>
  <c r="BQ52" i="3"/>
  <c r="BU52" i="3"/>
  <c r="AO52" i="3"/>
  <c r="CC52" i="3"/>
  <c r="CW52" i="3"/>
  <c r="AC52" i="3"/>
  <c r="Y52" i="3"/>
  <c r="BI52" i="3"/>
  <c r="AG52" i="3"/>
  <c r="BE52" i="3"/>
  <c r="CO52" i="3"/>
  <c r="BM52" i="3"/>
  <c r="CK52" i="3"/>
  <c r="Q52" i="3"/>
  <c r="M52" i="3"/>
  <c r="CS71" i="3"/>
  <c r="M71" i="3"/>
  <c r="BE71" i="3"/>
  <c r="Y71" i="3"/>
  <c r="CG71" i="3"/>
  <c r="BA71" i="3"/>
  <c r="U71" i="3"/>
  <c r="CC71" i="3"/>
  <c r="BQ71" i="3"/>
  <c r="AW71" i="3"/>
  <c r="Q71" i="3"/>
  <c r="AO71" i="3"/>
  <c r="BM71" i="3"/>
  <c r="I71" i="3"/>
  <c r="CW71" i="3"/>
  <c r="CO71" i="3"/>
  <c r="BY71" i="3"/>
  <c r="AC71" i="3"/>
  <c r="AG71" i="3"/>
  <c r="AK71" i="3"/>
  <c r="BI71" i="3"/>
  <c r="CK71" i="3"/>
  <c r="BU71" i="3"/>
  <c r="AS71" i="3"/>
  <c r="CS89" i="3"/>
  <c r="U89" i="3"/>
  <c r="AK89" i="3"/>
  <c r="BU89" i="3"/>
  <c r="AS89" i="3"/>
  <c r="BY89" i="3"/>
  <c r="AO89" i="3"/>
  <c r="I89" i="3"/>
  <c r="M89" i="3"/>
  <c r="AW89" i="3"/>
  <c r="BA89" i="3"/>
  <c r="Q89" i="3"/>
  <c r="CC89" i="3"/>
  <c r="CW89" i="3"/>
  <c r="AC89" i="3"/>
  <c r="CG89" i="3"/>
  <c r="BI89" i="3"/>
  <c r="CO89" i="3"/>
  <c r="AG89" i="3"/>
  <c r="BM89" i="3"/>
  <c r="BQ89" i="3"/>
  <c r="Y89" i="3"/>
  <c r="CK89" i="3"/>
  <c r="BE89" i="3"/>
  <c r="CG76" i="3"/>
  <c r="Y76" i="3"/>
  <c r="I76" i="3"/>
  <c r="BE76" i="3"/>
  <c r="AO76" i="3"/>
  <c r="Q76" i="3"/>
  <c r="AW76" i="3"/>
  <c r="CK76" i="3"/>
  <c r="AC76" i="3"/>
  <c r="CC76" i="3"/>
  <c r="BI76" i="3"/>
  <c r="CO76" i="3"/>
  <c r="AG76" i="3"/>
  <c r="U76" i="3"/>
  <c r="BM76" i="3"/>
  <c r="BA76" i="3"/>
  <c r="BQ76" i="3"/>
  <c r="AS76" i="3"/>
  <c r="CW76" i="3"/>
  <c r="BY76" i="3"/>
  <c r="BU76" i="3"/>
  <c r="M76" i="3"/>
  <c r="AK76" i="3"/>
  <c r="CS76" i="3"/>
  <c r="BE81" i="3"/>
  <c r="U81" i="3"/>
  <c r="CK81" i="3"/>
  <c r="Y81" i="3"/>
  <c r="CS81" i="3"/>
  <c r="CG81" i="3"/>
  <c r="AG81" i="3"/>
  <c r="M81" i="3"/>
  <c r="BU81" i="3"/>
  <c r="AO81" i="3"/>
  <c r="I81" i="3"/>
  <c r="CW81" i="3"/>
  <c r="BQ81" i="3"/>
  <c r="AK81" i="3"/>
  <c r="CO81" i="3"/>
  <c r="AC81" i="3"/>
  <c r="BA81" i="3"/>
  <c r="BM81" i="3"/>
  <c r="CC81" i="3"/>
  <c r="AW81" i="3"/>
  <c r="BY81" i="3"/>
  <c r="Q81" i="3"/>
  <c r="AS81" i="3"/>
  <c r="BI81" i="3"/>
  <c r="K166" i="1"/>
  <c r="L166" i="1" s="1"/>
  <c r="D26" i="3"/>
  <c r="K428" i="1"/>
  <c r="D32" i="3" s="1"/>
  <c r="J1018" i="1"/>
  <c r="K898" i="1"/>
  <c r="D66" i="3" s="1"/>
  <c r="K220" i="1"/>
  <c r="K1044" i="1"/>
  <c r="K330" i="1"/>
  <c r="D29" i="3" s="1"/>
  <c r="K651" i="1"/>
  <c r="L651" i="1" s="1"/>
  <c r="K606" i="1"/>
  <c r="L606" i="1" s="1"/>
  <c r="L1018" i="1"/>
  <c r="K867" i="1"/>
  <c r="K742" i="1"/>
  <c r="L742" i="1" s="1"/>
  <c r="K1291" i="1"/>
  <c r="E1346" i="1"/>
  <c r="AC78" i="3" l="1"/>
  <c r="AK86" i="3"/>
  <c r="CC86" i="3"/>
  <c r="AW86" i="3"/>
  <c r="CS86" i="3"/>
  <c r="AG86" i="3"/>
  <c r="AC86" i="3"/>
  <c r="BM86" i="3"/>
  <c r="CK86" i="3"/>
  <c r="I86" i="3"/>
  <c r="M86" i="3"/>
  <c r="U86" i="3"/>
  <c r="CO86" i="3"/>
  <c r="AO86" i="3"/>
  <c r="BA86" i="3"/>
  <c r="CG86" i="3"/>
  <c r="BE86" i="3"/>
  <c r="E86" i="3"/>
  <c r="Y86" i="3"/>
  <c r="BU86" i="3"/>
  <c r="BY86" i="3"/>
  <c r="BI86" i="3"/>
  <c r="Q86" i="3"/>
  <c r="AS86" i="3"/>
  <c r="CW86" i="3"/>
  <c r="BU63" i="3"/>
  <c r="E63" i="3"/>
  <c r="Q63" i="3"/>
  <c r="AW63" i="3"/>
  <c r="E51" i="3"/>
  <c r="Y63" i="3"/>
  <c r="AS63" i="3"/>
  <c r="BA63" i="3"/>
  <c r="CW63" i="3"/>
  <c r="CK63" i="3"/>
  <c r="CC63" i="3"/>
  <c r="AO63" i="3"/>
  <c r="CO78" i="3"/>
  <c r="BM78" i="3"/>
  <c r="BU78" i="3"/>
  <c r="Y78" i="3"/>
  <c r="CC78" i="3"/>
  <c r="AK63" i="3"/>
  <c r="CS63" i="3"/>
  <c r="BI63" i="3"/>
  <c r="AC63" i="3"/>
  <c r="BM63" i="3"/>
  <c r="I63" i="3"/>
  <c r="AG63" i="3"/>
  <c r="U63" i="3"/>
  <c r="BE63" i="3"/>
  <c r="M63" i="3"/>
  <c r="BQ63" i="3"/>
  <c r="BY63" i="3"/>
  <c r="CO63" i="3"/>
  <c r="CK78" i="3"/>
  <c r="AO78" i="3"/>
  <c r="BE78" i="3"/>
  <c r="CG78" i="3"/>
  <c r="AG78" i="3"/>
  <c r="BA78" i="3"/>
  <c r="U78" i="3"/>
  <c r="CW78" i="3"/>
  <c r="AK78" i="3"/>
  <c r="BI78" i="3"/>
  <c r="BQ78" i="3"/>
  <c r="M78" i="3"/>
  <c r="AW78" i="3"/>
  <c r="AS78" i="3"/>
  <c r="D28" i="3"/>
  <c r="AS51" i="3"/>
  <c r="I78" i="3"/>
  <c r="Q78" i="3"/>
  <c r="CS78" i="3"/>
  <c r="BY78" i="3"/>
  <c r="AO51" i="3"/>
  <c r="CS51" i="3"/>
  <c r="I65" i="3"/>
  <c r="AO65" i="3"/>
  <c r="U65" i="3"/>
  <c r="M51" i="3"/>
  <c r="I51" i="3"/>
  <c r="CO51" i="3"/>
  <c r="BU51" i="3"/>
  <c r="AK51" i="3"/>
  <c r="AW67" i="3"/>
  <c r="AK67" i="3"/>
  <c r="CS67" i="3"/>
  <c r="Q67" i="3"/>
  <c r="BM67" i="3"/>
  <c r="BA67" i="3"/>
  <c r="E67" i="3"/>
  <c r="AG67" i="3"/>
  <c r="U67" i="3"/>
  <c r="CK67" i="3"/>
  <c r="Y67" i="3"/>
  <c r="BM51" i="3"/>
  <c r="AS67" i="3"/>
  <c r="CW67" i="3"/>
  <c r="BU67" i="3"/>
  <c r="CO67" i="3"/>
  <c r="AO67" i="3"/>
  <c r="BE67" i="3"/>
  <c r="BY67" i="3"/>
  <c r="AC67" i="3"/>
  <c r="CS65" i="3"/>
  <c r="BE51" i="3"/>
  <c r="I67" i="3"/>
  <c r="BI67" i="3"/>
  <c r="AK65" i="3"/>
  <c r="AG51" i="3"/>
  <c r="CC67" i="3"/>
  <c r="CG67" i="3"/>
  <c r="BQ65" i="3"/>
  <c r="Y51" i="3"/>
  <c r="M67" i="3"/>
  <c r="CW65" i="3"/>
  <c r="AW51" i="3"/>
  <c r="CK51" i="3"/>
  <c r="BA51" i="3"/>
  <c r="Q51" i="3"/>
  <c r="CC51" i="3"/>
  <c r="BI51" i="3"/>
  <c r="AC51" i="3"/>
  <c r="CW51" i="3"/>
  <c r="E65" i="3"/>
  <c r="BQ51" i="3"/>
  <c r="BY51" i="3"/>
  <c r="U51" i="3"/>
  <c r="AW65" i="3"/>
  <c r="AC65" i="3"/>
  <c r="CC65" i="3"/>
  <c r="BI65" i="3"/>
  <c r="BM65" i="3"/>
  <c r="CK65" i="3"/>
  <c r="AG65" i="3"/>
  <c r="Y65" i="3"/>
  <c r="BU65" i="3"/>
  <c r="AS65" i="3"/>
  <c r="BA65" i="3"/>
  <c r="M65" i="3"/>
  <c r="CO65" i="3"/>
  <c r="BY65" i="3"/>
  <c r="BE65" i="3"/>
  <c r="Q65" i="3"/>
  <c r="L330" i="1"/>
  <c r="BU85" i="3"/>
  <c r="AO85" i="3"/>
  <c r="AG85" i="3"/>
  <c r="U85" i="3"/>
  <c r="CO85" i="3"/>
  <c r="CC85" i="3"/>
  <c r="AW85" i="3"/>
  <c r="BQ85" i="3"/>
  <c r="BM85" i="3"/>
  <c r="Q85" i="3"/>
  <c r="BY85" i="3"/>
  <c r="AS85" i="3"/>
  <c r="M85" i="3"/>
  <c r="I85" i="3"/>
  <c r="CW85" i="3"/>
  <c r="AK85" i="3"/>
  <c r="BI85" i="3"/>
  <c r="CK85" i="3"/>
  <c r="CS85" i="3"/>
  <c r="AC85" i="3"/>
  <c r="BE85" i="3"/>
  <c r="CG85" i="3"/>
  <c r="Y85" i="3"/>
  <c r="BA85" i="3"/>
  <c r="BY91" i="3"/>
  <c r="CW91" i="3"/>
  <c r="Q91" i="3"/>
  <c r="M91" i="3"/>
  <c r="U91" i="3"/>
  <c r="CC91" i="3"/>
  <c r="AO91" i="3"/>
  <c r="BU91" i="3"/>
  <c r="I91" i="3"/>
  <c r="BA91" i="3"/>
  <c r="CG91" i="3"/>
  <c r="AS91" i="3"/>
  <c r="Y91" i="3"/>
  <c r="AW91" i="3"/>
  <c r="BE91" i="3"/>
  <c r="CK91" i="3"/>
  <c r="AG91" i="3"/>
  <c r="CS91" i="3"/>
  <c r="BQ91" i="3"/>
  <c r="BI91" i="3"/>
  <c r="AK91" i="3"/>
  <c r="AC91" i="3"/>
  <c r="CO91" i="3"/>
  <c r="BM91" i="3"/>
  <c r="CW68" i="3"/>
  <c r="BA68" i="3"/>
  <c r="Q68" i="3"/>
  <c r="BU68" i="3"/>
  <c r="CG68" i="3"/>
  <c r="AO68" i="3"/>
  <c r="I68" i="3"/>
  <c r="U68" i="3"/>
  <c r="CK68" i="3"/>
  <c r="AW68" i="3"/>
  <c r="Y68" i="3"/>
  <c r="CO68" i="3"/>
  <c r="BI68" i="3"/>
  <c r="AG68" i="3"/>
  <c r="CC68" i="3"/>
  <c r="BM68" i="3"/>
  <c r="AC68" i="3"/>
  <c r="AS68" i="3"/>
  <c r="BY68" i="3"/>
  <c r="BE68" i="3"/>
  <c r="AK68" i="3"/>
  <c r="BQ68" i="3"/>
  <c r="M68" i="3"/>
  <c r="CS68" i="3"/>
  <c r="BA19" i="3"/>
  <c r="Q19" i="3"/>
  <c r="U19" i="3"/>
  <c r="BQ19" i="3"/>
  <c r="AC19" i="3"/>
  <c r="CG19" i="3"/>
  <c r="CW19" i="3"/>
  <c r="BE19" i="3"/>
  <c r="BI19" i="3"/>
  <c r="CC19" i="3"/>
  <c r="AO19" i="3"/>
  <c r="AW19" i="3"/>
  <c r="BU19" i="3"/>
  <c r="CK19" i="3"/>
  <c r="I19" i="3"/>
  <c r="CO19" i="3"/>
  <c r="AG19" i="3"/>
  <c r="CS19" i="3"/>
  <c r="M19" i="3"/>
  <c r="BY19" i="3"/>
  <c r="BM19" i="3"/>
  <c r="Y19" i="3"/>
  <c r="AK19" i="3"/>
  <c r="AS19" i="3"/>
  <c r="BE93" i="3"/>
  <c r="BY93" i="3"/>
  <c r="AS93" i="3"/>
  <c r="CG93" i="3"/>
  <c r="AW93" i="3"/>
  <c r="AK93" i="3"/>
  <c r="CK93" i="3"/>
  <c r="BA93" i="3"/>
  <c r="BQ93" i="3"/>
  <c r="CC93" i="3"/>
  <c r="CW93" i="3"/>
  <c r="AG93" i="3"/>
  <c r="BM93" i="3"/>
  <c r="M93" i="3"/>
  <c r="Q93" i="3"/>
  <c r="AC93" i="3"/>
  <c r="U93" i="3"/>
  <c r="BI93" i="3"/>
  <c r="Y93" i="3"/>
  <c r="CO93" i="3"/>
  <c r="I93" i="3"/>
  <c r="AO93" i="3"/>
  <c r="CS93" i="3"/>
  <c r="BU93" i="3"/>
  <c r="E68" i="3"/>
  <c r="CS66" i="3"/>
  <c r="U66" i="3"/>
  <c r="Q66" i="3"/>
  <c r="CW66" i="3"/>
  <c r="AK66" i="3"/>
  <c r="CK66" i="3"/>
  <c r="M66" i="3"/>
  <c r="AW66" i="3"/>
  <c r="I66" i="3"/>
  <c r="BQ66" i="3"/>
  <c r="BA66" i="3"/>
  <c r="BE66" i="3"/>
  <c r="Y66" i="3"/>
  <c r="CG66" i="3"/>
  <c r="BY66" i="3"/>
  <c r="CC66" i="3"/>
  <c r="AC66" i="3"/>
  <c r="BI66" i="3"/>
  <c r="CO66" i="3"/>
  <c r="AO66" i="3"/>
  <c r="BU66" i="3"/>
  <c r="AG66" i="3"/>
  <c r="AS66" i="3"/>
  <c r="BM66" i="3"/>
  <c r="BY44" i="3"/>
  <c r="AC44" i="3"/>
  <c r="BI44" i="3"/>
  <c r="I44" i="3"/>
  <c r="CO44" i="3"/>
  <c r="M44" i="3"/>
  <c r="CS44" i="3"/>
  <c r="Q44" i="3"/>
  <c r="AW44" i="3"/>
  <c r="CC44" i="3"/>
  <c r="BM44" i="3"/>
  <c r="BA44" i="3"/>
  <c r="CG44" i="3"/>
  <c r="Y44" i="3"/>
  <c r="AG44" i="3"/>
  <c r="BE44" i="3"/>
  <c r="AK44" i="3"/>
  <c r="CW44" i="3"/>
  <c r="AO44" i="3"/>
  <c r="U44" i="3"/>
  <c r="CK44" i="3"/>
  <c r="BQ44" i="3"/>
  <c r="AS44" i="3"/>
  <c r="BU44" i="3"/>
  <c r="E44" i="3"/>
  <c r="E66" i="3"/>
  <c r="F66" i="3" s="1"/>
  <c r="E85" i="3"/>
  <c r="L220" i="1"/>
  <c r="D27" i="3"/>
  <c r="K1018" i="1"/>
  <c r="J95" i="1"/>
  <c r="I95" i="1"/>
  <c r="L95" i="1" s="1"/>
  <c r="J94" i="1"/>
  <c r="I94" i="1"/>
  <c r="L94" i="1" s="1"/>
  <c r="J83" i="1"/>
  <c r="J90" i="1" s="1"/>
  <c r="C16" i="3" s="1"/>
  <c r="I83" i="1"/>
  <c r="L83" i="1" s="1"/>
  <c r="L90" i="1" s="1"/>
  <c r="I70" i="1"/>
  <c r="L70" i="1" s="1"/>
  <c r="K70" i="1" s="1"/>
  <c r="J65" i="1"/>
  <c r="I65" i="1"/>
  <c r="L65" i="1" s="1"/>
  <c r="CU16" i="3" l="1"/>
  <c r="AY16" i="3"/>
  <c r="AA16" i="3"/>
  <c r="BC16" i="3"/>
  <c r="BG16" i="3"/>
  <c r="G16" i="3"/>
  <c r="CM16" i="3"/>
  <c r="BS16" i="3"/>
  <c r="AE16" i="3"/>
  <c r="K16" i="3"/>
  <c r="BK16" i="3"/>
  <c r="AM16" i="3"/>
  <c r="BW16" i="3"/>
  <c r="CQ16" i="3"/>
  <c r="O16" i="3"/>
  <c r="W16" i="3"/>
  <c r="AI16" i="3"/>
  <c r="S16" i="3"/>
  <c r="CA16" i="3"/>
  <c r="CE16" i="3"/>
  <c r="BO16" i="3"/>
  <c r="AQ16" i="3"/>
  <c r="AU16" i="3"/>
  <c r="CI16" i="3"/>
  <c r="L96" i="1"/>
  <c r="L66" i="1"/>
  <c r="J66" i="1"/>
  <c r="C13" i="3" s="1"/>
  <c r="J96" i="1"/>
  <c r="L77" i="1"/>
  <c r="K94" i="1"/>
  <c r="K65" i="1"/>
  <c r="K95" i="1"/>
  <c r="K83" i="1"/>
  <c r="K90" i="1" s="1"/>
  <c r="D16" i="3" s="1"/>
  <c r="J98" i="1" l="1"/>
  <c r="C17" i="3"/>
  <c r="CI13" i="3"/>
  <c r="K13" i="3"/>
  <c r="AA13" i="3"/>
  <c r="CM13" i="3"/>
  <c r="AQ13" i="3"/>
  <c r="BW13" i="3"/>
  <c r="AI13" i="3"/>
  <c r="BO13" i="3"/>
  <c r="BS13" i="3"/>
  <c r="W13" i="3"/>
  <c r="BC13" i="3"/>
  <c r="BG13" i="3"/>
  <c r="CU13" i="3"/>
  <c r="O13" i="3"/>
  <c r="S13" i="3"/>
  <c r="AE13" i="3"/>
  <c r="AU13" i="3"/>
  <c r="AY13" i="3"/>
  <c r="BK13" i="3"/>
  <c r="G13" i="3"/>
  <c r="CA13" i="3"/>
  <c r="CE13" i="3"/>
  <c r="CQ13" i="3"/>
  <c r="AM13" i="3"/>
  <c r="U16" i="3"/>
  <c r="AS16" i="3"/>
  <c r="AC16" i="3"/>
  <c r="Y16" i="3"/>
  <c r="AO16" i="3"/>
  <c r="CW16" i="3"/>
  <c r="BA16" i="3"/>
  <c r="BI16" i="3"/>
  <c r="CG16" i="3"/>
  <c r="CO16" i="3"/>
  <c r="AW16" i="3"/>
  <c r="CS16" i="3"/>
  <c r="BU16" i="3"/>
  <c r="BY16" i="3"/>
  <c r="AG16" i="3"/>
  <c r="CC16" i="3"/>
  <c r="BM16" i="3"/>
  <c r="I16" i="3"/>
  <c r="M16" i="3"/>
  <c r="AK16" i="3"/>
  <c r="Q16" i="3"/>
  <c r="BQ16" i="3"/>
  <c r="BE16" i="3"/>
  <c r="CK16" i="3"/>
  <c r="E16" i="3"/>
  <c r="CU32" i="3"/>
  <c r="CQ32" i="3"/>
  <c r="CM32" i="3"/>
  <c r="CE32" i="3"/>
  <c r="CA32" i="3"/>
  <c r="CI32" i="3"/>
  <c r="CU49" i="3"/>
  <c r="CM49" i="3"/>
  <c r="CA49" i="3"/>
  <c r="CQ49" i="3"/>
  <c r="CI49" i="3"/>
  <c r="CE49" i="3"/>
  <c r="CU48" i="3"/>
  <c r="CQ48" i="3"/>
  <c r="CM48" i="3"/>
  <c r="CI48" i="3"/>
  <c r="CE48" i="3"/>
  <c r="CA48" i="3"/>
  <c r="CE94" i="3"/>
  <c r="CA94" i="3"/>
  <c r="CU94" i="3"/>
  <c r="CI94" i="3"/>
  <c r="CQ94" i="3"/>
  <c r="CM94" i="3"/>
  <c r="CM27" i="3"/>
  <c r="CI27" i="3"/>
  <c r="CE27" i="3"/>
  <c r="CA27" i="3"/>
  <c r="CQ27" i="3"/>
  <c r="CU27" i="3"/>
  <c r="CU33" i="3"/>
  <c r="CM33" i="3"/>
  <c r="CI33" i="3"/>
  <c r="CE33" i="3"/>
  <c r="CA33" i="3"/>
  <c r="CQ33" i="3"/>
  <c r="BW32" i="3"/>
  <c r="BS32" i="3"/>
  <c r="BO32" i="3"/>
  <c r="BK32" i="3"/>
  <c r="BG32" i="3"/>
  <c r="BC32" i="3"/>
  <c r="BW49" i="3"/>
  <c r="BG49" i="3"/>
  <c r="BS49" i="3"/>
  <c r="BO49" i="3"/>
  <c r="BC49" i="3"/>
  <c r="BK49" i="3"/>
  <c r="BO27" i="3"/>
  <c r="BK27" i="3"/>
  <c r="BG27" i="3"/>
  <c r="BS27" i="3"/>
  <c r="BC27" i="3"/>
  <c r="BW27" i="3"/>
  <c r="BW33" i="3"/>
  <c r="BS33" i="3"/>
  <c r="BO33" i="3"/>
  <c r="BC33" i="3"/>
  <c r="BK33" i="3"/>
  <c r="BG33" i="3"/>
  <c r="BW48" i="3"/>
  <c r="BS48" i="3"/>
  <c r="BO48" i="3"/>
  <c r="BK48" i="3"/>
  <c r="BG48" i="3"/>
  <c r="BC48" i="3"/>
  <c r="BG94" i="3"/>
  <c r="BC94" i="3"/>
  <c r="BO94" i="3"/>
  <c r="BK94" i="3"/>
  <c r="BW94" i="3"/>
  <c r="BS94" i="3"/>
  <c r="G32" i="3"/>
  <c r="AY32" i="3"/>
  <c r="AU32" i="3"/>
  <c r="AQ32" i="3"/>
  <c r="K32" i="3"/>
  <c r="AM32" i="3"/>
  <c r="AA32" i="3"/>
  <c r="O32" i="3"/>
  <c r="AI32" i="3"/>
  <c r="S32" i="3"/>
  <c r="AE32" i="3"/>
  <c r="W32" i="3"/>
  <c r="G49" i="3"/>
  <c r="K49" i="3"/>
  <c r="AY49" i="3"/>
  <c r="O49" i="3"/>
  <c r="AU49" i="3"/>
  <c r="S49" i="3"/>
  <c r="AQ49" i="3"/>
  <c r="AE49" i="3"/>
  <c r="W49" i="3"/>
  <c r="AM49" i="3"/>
  <c r="AA49" i="3"/>
  <c r="AI49" i="3"/>
  <c r="G27" i="3"/>
  <c r="K27" i="3"/>
  <c r="AQ27" i="3"/>
  <c r="O27" i="3"/>
  <c r="AM27" i="3"/>
  <c r="S27" i="3"/>
  <c r="AI27" i="3"/>
  <c r="W27" i="3"/>
  <c r="AE27" i="3"/>
  <c r="AA27" i="3"/>
  <c r="AU27" i="3"/>
  <c r="AY27" i="3"/>
  <c r="G33" i="3"/>
  <c r="K33" i="3"/>
  <c r="AY33" i="3"/>
  <c r="AE33" i="3"/>
  <c r="O33" i="3"/>
  <c r="AU33" i="3"/>
  <c r="S33" i="3"/>
  <c r="AQ33" i="3"/>
  <c r="W33" i="3"/>
  <c r="AM33" i="3"/>
  <c r="AA33" i="3"/>
  <c r="AI33" i="3"/>
  <c r="G48" i="3"/>
  <c r="AY48" i="3"/>
  <c r="AA48" i="3"/>
  <c r="AU48" i="3"/>
  <c r="AQ48" i="3"/>
  <c r="K48" i="3"/>
  <c r="AM48" i="3"/>
  <c r="O48" i="3"/>
  <c r="AI48" i="3"/>
  <c r="S48" i="3"/>
  <c r="AE48" i="3"/>
  <c r="W48" i="3"/>
  <c r="G94" i="3"/>
  <c r="AI94" i="3"/>
  <c r="K94" i="3"/>
  <c r="AE94" i="3"/>
  <c r="O94" i="3"/>
  <c r="AM94" i="3"/>
  <c r="S94" i="3"/>
  <c r="W94" i="3"/>
  <c r="AY94" i="3"/>
  <c r="AA94" i="3"/>
  <c r="AU94" i="3"/>
  <c r="AQ94" i="3"/>
  <c r="K96" i="1"/>
  <c r="K77" i="1"/>
  <c r="D14" i="3" s="1"/>
  <c r="K66" i="1"/>
  <c r="D13" i="3" s="1"/>
  <c r="E13" i="3" s="1"/>
  <c r="BU14" i="3" l="1"/>
  <c r="Y14" i="3"/>
  <c r="CK14" i="3"/>
  <c r="CS14" i="3"/>
  <c r="CW14" i="3"/>
  <c r="BE14" i="3"/>
  <c r="BQ14" i="3"/>
  <c r="AW14" i="3"/>
  <c r="Q14" i="3"/>
  <c r="AC14" i="3"/>
  <c r="BY14" i="3"/>
  <c r="BI14" i="3"/>
  <c r="AO14" i="3"/>
  <c r="CO14" i="3"/>
  <c r="BA14" i="3"/>
  <c r="AS14" i="3"/>
  <c r="BM14" i="3"/>
  <c r="I14" i="3"/>
  <c r="CG14" i="3"/>
  <c r="M14" i="3"/>
  <c r="U14" i="3"/>
  <c r="CC14" i="3"/>
  <c r="AG14" i="3"/>
  <c r="AK14" i="3"/>
  <c r="E14" i="3"/>
  <c r="K98" i="1"/>
  <c r="D17" i="3"/>
  <c r="CG13" i="3"/>
  <c r="AW13" i="3"/>
  <c r="AS13" i="3"/>
  <c r="BI13" i="3"/>
  <c r="BY13" i="3"/>
  <c r="I13" i="3"/>
  <c r="Q13" i="3"/>
  <c r="CC13" i="3"/>
  <c r="AG13" i="3"/>
  <c r="BE13" i="3"/>
  <c r="BM13" i="3"/>
  <c r="CK13" i="3"/>
  <c r="CS13" i="3"/>
  <c r="Y13" i="3"/>
  <c r="AK13" i="3"/>
  <c r="BQ13" i="3"/>
  <c r="CO13" i="3"/>
  <c r="U13" i="3"/>
  <c r="M13" i="3"/>
  <c r="CW13" i="3"/>
  <c r="AO13" i="3"/>
  <c r="BA13" i="3"/>
  <c r="BU13" i="3"/>
  <c r="AC13" i="3"/>
  <c r="CU29" i="3"/>
  <c r="CM29" i="3"/>
  <c r="CI29" i="3"/>
  <c r="CQ29" i="3"/>
  <c r="CE29" i="3"/>
  <c r="CA29" i="3"/>
  <c r="CU28" i="3"/>
  <c r="CI28" i="3"/>
  <c r="CQ28" i="3"/>
  <c r="CM28" i="3"/>
  <c r="CE28" i="3"/>
  <c r="CA28" i="3"/>
  <c r="CE34" i="3"/>
  <c r="CA34" i="3"/>
  <c r="CU34" i="3"/>
  <c r="CQ34" i="3"/>
  <c r="CI34" i="3"/>
  <c r="CM34" i="3"/>
  <c r="CM95" i="3"/>
  <c r="CI95" i="3"/>
  <c r="CE95" i="3"/>
  <c r="CA95" i="3"/>
  <c r="CU95" i="3"/>
  <c r="CQ95" i="3"/>
  <c r="CE26" i="3"/>
  <c r="CA26" i="3"/>
  <c r="CU26" i="3"/>
  <c r="CI26" i="3"/>
  <c r="CQ26" i="3"/>
  <c r="CM26" i="3"/>
  <c r="CM43" i="3"/>
  <c r="CI43" i="3"/>
  <c r="CA43" i="3"/>
  <c r="CE43" i="3"/>
  <c r="CQ43" i="3"/>
  <c r="CU43" i="3"/>
  <c r="CE30" i="3"/>
  <c r="CA30" i="3"/>
  <c r="CU30" i="3"/>
  <c r="CI30" i="3"/>
  <c r="CQ30" i="3"/>
  <c r="CM30" i="3"/>
  <c r="CM31" i="3"/>
  <c r="CI31" i="3"/>
  <c r="CE31" i="3"/>
  <c r="CQ31" i="3"/>
  <c r="CA31" i="3"/>
  <c r="CU31" i="3"/>
  <c r="CE46" i="3"/>
  <c r="CA46" i="3"/>
  <c r="CU46" i="3"/>
  <c r="CI46" i="3"/>
  <c r="CQ46" i="3"/>
  <c r="CM46" i="3"/>
  <c r="CO33" i="3"/>
  <c r="CK33" i="3"/>
  <c r="CW33" i="3"/>
  <c r="CC33" i="3"/>
  <c r="CG33" i="3"/>
  <c r="CS33" i="3"/>
  <c r="BO43" i="3"/>
  <c r="BW43" i="3"/>
  <c r="BS43" i="3"/>
  <c r="BK43" i="3"/>
  <c r="BG43" i="3"/>
  <c r="BC43" i="3"/>
  <c r="BG30" i="3"/>
  <c r="BK30" i="3"/>
  <c r="BC30" i="3"/>
  <c r="BW30" i="3"/>
  <c r="BO30" i="3"/>
  <c r="BS30" i="3"/>
  <c r="BG34" i="3"/>
  <c r="BK34" i="3"/>
  <c r="BC34" i="3"/>
  <c r="BO34" i="3"/>
  <c r="BW34" i="3"/>
  <c r="BS34" i="3"/>
  <c r="BE33" i="3"/>
  <c r="BM33" i="3"/>
  <c r="BQ33" i="3"/>
  <c r="BY33" i="3"/>
  <c r="BU33" i="3"/>
  <c r="BI33" i="3"/>
  <c r="BO95" i="3"/>
  <c r="BK95" i="3"/>
  <c r="BW95" i="3"/>
  <c r="BG95" i="3"/>
  <c r="BC95" i="3"/>
  <c r="BS95" i="3"/>
  <c r="BO31" i="3"/>
  <c r="BK31" i="3"/>
  <c r="BG31" i="3"/>
  <c r="BW31" i="3"/>
  <c r="BC31" i="3"/>
  <c r="BS31" i="3"/>
  <c r="BG46" i="3"/>
  <c r="BC46" i="3"/>
  <c r="BK46" i="3"/>
  <c r="BW46" i="3"/>
  <c r="BS46" i="3"/>
  <c r="BO46" i="3"/>
  <c r="BW28" i="3"/>
  <c r="BS28" i="3"/>
  <c r="BO28" i="3"/>
  <c r="BK28" i="3"/>
  <c r="BG28" i="3"/>
  <c r="BC28" i="3"/>
  <c r="BC29" i="3"/>
  <c r="BW29" i="3"/>
  <c r="BS29" i="3"/>
  <c r="BG29" i="3"/>
  <c r="BO29" i="3"/>
  <c r="BK29" i="3"/>
  <c r="BG26" i="3"/>
  <c r="BC26" i="3"/>
  <c r="BO26" i="3"/>
  <c r="BK26" i="3"/>
  <c r="BW26" i="3"/>
  <c r="BS26" i="3"/>
  <c r="G31" i="3"/>
  <c r="AA31" i="3"/>
  <c r="AQ31" i="3"/>
  <c r="AM31" i="3"/>
  <c r="AI31" i="3"/>
  <c r="AE31" i="3"/>
  <c r="AU31" i="3"/>
  <c r="K31" i="3"/>
  <c r="O31" i="3"/>
  <c r="S31" i="3"/>
  <c r="AY31" i="3"/>
  <c r="W31" i="3"/>
  <c r="G26" i="3"/>
  <c r="AI26" i="3"/>
  <c r="K26" i="3"/>
  <c r="AE26" i="3"/>
  <c r="O26" i="3"/>
  <c r="S26" i="3"/>
  <c r="AM26" i="3"/>
  <c r="W26" i="3"/>
  <c r="AY26" i="3"/>
  <c r="AA26" i="3"/>
  <c r="AU26" i="3"/>
  <c r="AQ26" i="3"/>
  <c r="G28" i="3"/>
  <c r="O28" i="3"/>
  <c r="AY28" i="3"/>
  <c r="S28" i="3"/>
  <c r="AU28" i="3"/>
  <c r="W28" i="3"/>
  <c r="AQ28" i="3"/>
  <c r="AA28" i="3"/>
  <c r="K28" i="3"/>
  <c r="AM28" i="3"/>
  <c r="AI28" i="3"/>
  <c r="AE28" i="3"/>
  <c r="G43" i="3"/>
  <c r="K43" i="3"/>
  <c r="AQ43" i="3"/>
  <c r="O43" i="3"/>
  <c r="AM43" i="3"/>
  <c r="AU43" i="3"/>
  <c r="S43" i="3"/>
  <c r="AI43" i="3"/>
  <c r="W43" i="3"/>
  <c r="AE43" i="3"/>
  <c r="AA43" i="3"/>
  <c r="AY43" i="3"/>
  <c r="G30" i="3"/>
  <c r="W30" i="3"/>
  <c r="AI30" i="3"/>
  <c r="S30" i="3"/>
  <c r="AA30" i="3"/>
  <c r="AE30" i="3"/>
  <c r="AM30" i="3"/>
  <c r="AY30" i="3"/>
  <c r="K30" i="3"/>
  <c r="AU30" i="3"/>
  <c r="O30" i="3"/>
  <c r="AQ30" i="3"/>
  <c r="I33" i="3"/>
  <c r="M33" i="3"/>
  <c r="BA33" i="3"/>
  <c r="Q33" i="3"/>
  <c r="AW33" i="3"/>
  <c r="U33" i="3"/>
  <c r="AS33" i="3"/>
  <c r="Y33" i="3"/>
  <c r="AO33" i="3"/>
  <c r="AG33" i="3"/>
  <c r="AC33" i="3"/>
  <c r="AK33" i="3"/>
  <c r="G29" i="3"/>
  <c r="S29" i="3"/>
  <c r="AE29" i="3"/>
  <c r="W29" i="3"/>
  <c r="AA29" i="3"/>
  <c r="AY29" i="3"/>
  <c r="AU29" i="3"/>
  <c r="AQ29" i="3"/>
  <c r="AM29" i="3"/>
  <c r="K29" i="3"/>
  <c r="AI29" i="3"/>
  <c r="O29" i="3"/>
  <c r="G34" i="3"/>
  <c r="AM34" i="3"/>
  <c r="AI34" i="3"/>
  <c r="K34" i="3"/>
  <c r="AE34" i="3"/>
  <c r="O34" i="3"/>
  <c r="S34" i="3"/>
  <c r="W34" i="3"/>
  <c r="AY34" i="3"/>
  <c r="AA34" i="3"/>
  <c r="AU34" i="3"/>
  <c r="AQ34" i="3"/>
  <c r="G95" i="3"/>
  <c r="K95" i="3"/>
  <c r="AQ95" i="3"/>
  <c r="O95" i="3"/>
  <c r="AM95" i="3"/>
  <c r="S95" i="3"/>
  <c r="AI95" i="3"/>
  <c r="W95" i="3"/>
  <c r="AE95" i="3"/>
  <c r="AU95" i="3"/>
  <c r="AA95" i="3"/>
  <c r="AY95" i="3"/>
  <c r="G46" i="3"/>
  <c r="W46" i="3"/>
  <c r="AI46" i="3"/>
  <c r="AA46" i="3"/>
  <c r="AE46" i="3"/>
  <c r="S46" i="3"/>
  <c r="AM46" i="3"/>
  <c r="AY46" i="3"/>
  <c r="K46" i="3"/>
  <c r="AU46" i="3"/>
  <c r="O46" i="3"/>
  <c r="AQ46" i="3"/>
  <c r="CW32" i="3" l="1"/>
  <c r="CS32" i="3"/>
  <c r="CG32" i="3"/>
  <c r="CC32" i="3"/>
  <c r="CK32" i="3"/>
  <c r="CO32" i="3"/>
  <c r="CG30" i="3"/>
  <c r="CC30" i="3"/>
  <c r="CW30" i="3"/>
  <c r="CS30" i="3"/>
  <c r="CK30" i="3"/>
  <c r="CO30" i="3"/>
  <c r="CO49" i="3"/>
  <c r="CK49" i="3"/>
  <c r="CS49" i="3"/>
  <c r="CG49" i="3"/>
  <c r="CC49" i="3"/>
  <c r="CW49" i="3"/>
  <c r="CO27" i="3"/>
  <c r="CK27" i="3"/>
  <c r="CG27" i="3"/>
  <c r="CC27" i="3"/>
  <c r="CS27" i="3"/>
  <c r="CW27" i="3"/>
  <c r="CM47" i="3"/>
  <c r="CA47" i="3"/>
  <c r="CI47" i="3"/>
  <c r="CE47" i="3"/>
  <c r="CU47" i="3"/>
  <c r="CQ47" i="3"/>
  <c r="CG34" i="3"/>
  <c r="CC34" i="3"/>
  <c r="CW34" i="3"/>
  <c r="CS34" i="3"/>
  <c r="CO34" i="3"/>
  <c r="CK34" i="3"/>
  <c r="CG26" i="3"/>
  <c r="CC26" i="3"/>
  <c r="CW26" i="3"/>
  <c r="CS26" i="3"/>
  <c r="CK26" i="3"/>
  <c r="CO26" i="3"/>
  <c r="CO95" i="3"/>
  <c r="CG95" i="3"/>
  <c r="CK95" i="3"/>
  <c r="CC95" i="3"/>
  <c r="CS95" i="3"/>
  <c r="CW95" i="3"/>
  <c r="CW28" i="3"/>
  <c r="CS28" i="3"/>
  <c r="CG28" i="3"/>
  <c r="CC28" i="3"/>
  <c r="CK28" i="3"/>
  <c r="CO28" i="3"/>
  <c r="CO31" i="3"/>
  <c r="CG31" i="3"/>
  <c r="CK31" i="3"/>
  <c r="CC31" i="3"/>
  <c r="CS31" i="3"/>
  <c r="CW31" i="3"/>
  <c r="CO43" i="3"/>
  <c r="CK43" i="3"/>
  <c r="CG43" i="3"/>
  <c r="CC43" i="3"/>
  <c r="CS43" i="3"/>
  <c r="CW43" i="3"/>
  <c r="CS29" i="3"/>
  <c r="CO29" i="3"/>
  <c r="CK29" i="3"/>
  <c r="CG29" i="3"/>
  <c r="CW29" i="3"/>
  <c r="CC29" i="3"/>
  <c r="BI30" i="3"/>
  <c r="BU30" i="3"/>
  <c r="BE30" i="3"/>
  <c r="BY30" i="3"/>
  <c r="BM30" i="3"/>
  <c r="BQ30" i="3"/>
  <c r="BQ29" i="3"/>
  <c r="BY29" i="3"/>
  <c r="BU29" i="3"/>
  <c r="BM29" i="3"/>
  <c r="BE29" i="3"/>
  <c r="BI29" i="3"/>
  <c r="BQ31" i="3"/>
  <c r="BM31" i="3"/>
  <c r="BI31" i="3"/>
  <c r="BE31" i="3"/>
  <c r="BY31" i="3"/>
  <c r="BU31" i="3"/>
  <c r="BY32" i="3"/>
  <c r="BU32" i="3"/>
  <c r="BQ32" i="3"/>
  <c r="BM32" i="3"/>
  <c r="BI32" i="3"/>
  <c r="BE32" i="3"/>
  <c r="BO47" i="3"/>
  <c r="BK47" i="3"/>
  <c r="BG47" i="3"/>
  <c r="BC47" i="3"/>
  <c r="BW47" i="3"/>
  <c r="BS47" i="3"/>
  <c r="BE49" i="3"/>
  <c r="BY49" i="3"/>
  <c r="BU49" i="3"/>
  <c r="BQ49" i="3"/>
  <c r="BM49" i="3"/>
  <c r="BI49" i="3"/>
  <c r="BI26" i="3"/>
  <c r="BY26" i="3"/>
  <c r="BE26" i="3"/>
  <c r="BM26" i="3"/>
  <c r="BU26" i="3"/>
  <c r="BQ26" i="3"/>
  <c r="BI34" i="3"/>
  <c r="BE34" i="3"/>
  <c r="BY34" i="3"/>
  <c r="BU34" i="3"/>
  <c r="BM34" i="3"/>
  <c r="BQ34" i="3"/>
  <c r="BQ43" i="3"/>
  <c r="BM43" i="3"/>
  <c r="BU43" i="3"/>
  <c r="BI43" i="3"/>
  <c r="BE43" i="3"/>
  <c r="BY43" i="3"/>
  <c r="BQ27" i="3"/>
  <c r="BM27" i="3"/>
  <c r="BI27" i="3"/>
  <c r="BE27" i="3"/>
  <c r="BU27" i="3"/>
  <c r="BY27" i="3"/>
  <c r="BY28" i="3"/>
  <c r="BU28" i="3"/>
  <c r="BQ28" i="3"/>
  <c r="BE28" i="3"/>
  <c r="BM28" i="3"/>
  <c r="BI28" i="3"/>
  <c r="BQ95" i="3"/>
  <c r="BM95" i="3"/>
  <c r="BI95" i="3"/>
  <c r="BE95" i="3"/>
  <c r="BY95" i="3"/>
  <c r="BU95" i="3"/>
  <c r="I30" i="3"/>
  <c r="AK30" i="3"/>
  <c r="AC30" i="3"/>
  <c r="AG30" i="3"/>
  <c r="AO30" i="3"/>
  <c r="BA30" i="3"/>
  <c r="M30" i="3"/>
  <c r="AW30" i="3"/>
  <c r="Q30" i="3"/>
  <c r="AS30" i="3"/>
  <c r="U30" i="3"/>
  <c r="Y30" i="3"/>
  <c r="AS31" i="3"/>
  <c r="AO31" i="3"/>
  <c r="AK31" i="3"/>
  <c r="AG31" i="3"/>
  <c r="M31" i="3"/>
  <c r="AC31" i="3"/>
  <c r="Q31" i="3"/>
  <c r="U31" i="3"/>
  <c r="BA31" i="3"/>
  <c r="Y31" i="3"/>
  <c r="AW31" i="3"/>
  <c r="I28" i="3"/>
  <c r="BA28" i="3"/>
  <c r="U28" i="3"/>
  <c r="AW28" i="3"/>
  <c r="Y28" i="3"/>
  <c r="AS28" i="3"/>
  <c r="AC28" i="3"/>
  <c r="Q28" i="3"/>
  <c r="AO28" i="3"/>
  <c r="AK28" i="3"/>
  <c r="AG28" i="3"/>
  <c r="M28" i="3"/>
  <c r="I32" i="3"/>
  <c r="BA32" i="3"/>
  <c r="AW32" i="3"/>
  <c r="AS32" i="3"/>
  <c r="M32" i="3"/>
  <c r="AO32" i="3"/>
  <c r="Q32" i="3"/>
  <c r="AK32" i="3"/>
  <c r="U32" i="3"/>
  <c r="AG32" i="3"/>
  <c r="Y32" i="3"/>
  <c r="AC32" i="3"/>
  <c r="I26" i="3"/>
  <c r="AK26" i="3"/>
  <c r="M26" i="3"/>
  <c r="AG26" i="3"/>
  <c r="Q26" i="3"/>
  <c r="U26" i="3"/>
  <c r="AO26" i="3"/>
  <c r="Y26" i="3"/>
  <c r="BA26" i="3"/>
  <c r="AC26" i="3"/>
  <c r="AW26" i="3"/>
  <c r="AS26" i="3"/>
  <c r="I95" i="3"/>
  <c r="AS95" i="3"/>
  <c r="Q95" i="3"/>
  <c r="AO95" i="3"/>
  <c r="U95" i="3"/>
  <c r="AK95" i="3"/>
  <c r="M95" i="3"/>
  <c r="Y95" i="3"/>
  <c r="AG95" i="3"/>
  <c r="AC95" i="3"/>
  <c r="AW95" i="3"/>
  <c r="BA95" i="3"/>
  <c r="G47" i="3"/>
  <c r="AA47" i="3"/>
  <c r="AQ47" i="3"/>
  <c r="AU47" i="3"/>
  <c r="AM47" i="3"/>
  <c r="AI47" i="3"/>
  <c r="AE47" i="3"/>
  <c r="K47" i="3"/>
  <c r="O47" i="3"/>
  <c r="W47" i="3"/>
  <c r="S47" i="3"/>
  <c r="AY47" i="3"/>
  <c r="I43" i="3"/>
  <c r="AS43" i="3"/>
  <c r="Q43" i="3"/>
  <c r="AO43" i="3"/>
  <c r="U43" i="3"/>
  <c r="AK43" i="3"/>
  <c r="AW43" i="3"/>
  <c r="Y43" i="3"/>
  <c r="AG43" i="3"/>
  <c r="AC43" i="3"/>
  <c r="M43" i="3"/>
  <c r="BA43" i="3"/>
  <c r="I29" i="3"/>
  <c r="Y29" i="3"/>
  <c r="AG29" i="3"/>
  <c r="AC29" i="3"/>
  <c r="BA29" i="3"/>
  <c r="AW29" i="3"/>
  <c r="AS29" i="3"/>
  <c r="U29" i="3"/>
  <c r="AO29" i="3"/>
  <c r="M29" i="3"/>
  <c r="AK29" i="3"/>
  <c r="Q29" i="3"/>
  <c r="I27" i="3"/>
  <c r="AS27" i="3"/>
  <c r="Q27" i="3"/>
  <c r="AO27" i="3"/>
  <c r="AW27" i="3"/>
  <c r="M27" i="3"/>
  <c r="U27" i="3"/>
  <c r="AK27" i="3"/>
  <c r="Y27" i="3"/>
  <c r="AG27" i="3"/>
  <c r="AC27" i="3"/>
  <c r="BA27" i="3"/>
  <c r="I49" i="3"/>
  <c r="M49" i="3"/>
  <c r="BA49" i="3"/>
  <c r="Q49" i="3"/>
  <c r="AW49" i="3"/>
  <c r="U49" i="3"/>
  <c r="AG49" i="3"/>
  <c r="AS49" i="3"/>
  <c r="Y49" i="3"/>
  <c r="AO49" i="3"/>
  <c r="AC49" i="3"/>
  <c r="AK49" i="3"/>
  <c r="I34" i="3"/>
  <c r="AK34" i="3"/>
  <c r="AO34" i="3"/>
  <c r="M34" i="3"/>
  <c r="AG34" i="3"/>
  <c r="Q34" i="3"/>
  <c r="U34" i="3"/>
  <c r="Y34" i="3"/>
  <c r="BA34" i="3"/>
  <c r="AC34" i="3"/>
  <c r="AW34" i="3"/>
  <c r="AS34" i="3"/>
  <c r="E31" i="3"/>
  <c r="I31" i="3"/>
  <c r="CG46" i="3" l="1"/>
  <c r="CC46" i="3"/>
  <c r="CW46" i="3"/>
  <c r="CS46" i="3"/>
  <c r="CK46" i="3"/>
  <c r="CO46" i="3"/>
  <c r="CG94" i="3"/>
  <c r="CC94" i="3"/>
  <c r="CW94" i="3"/>
  <c r="CS94" i="3"/>
  <c r="CK94" i="3"/>
  <c r="CO94" i="3"/>
  <c r="CW48" i="3"/>
  <c r="CK48" i="3"/>
  <c r="CS48" i="3"/>
  <c r="CG48" i="3"/>
  <c r="CC48" i="3"/>
  <c r="CO48" i="3"/>
  <c r="BY48" i="3"/>
  <c r="BI48" i="3"/>
  <c r="BU48" i="3"/>
  <c r="BQ48" i="3"/>
  <c r="BM48" i="3"/>
  <c r="BE48" i="3"/>
  <c r="BI94" i="3"/>
  <c r="BE94" i="3"/>
  <c r="BY94" i="3"/>
  <c r="BU94" i="3"/>
  <c r="BM94" i="3"/>
  <c r="BQ94" i="3"/>
  <c r="BI46" i="3"/>
  <c r="BE46" i="3"/>
  <c r="BM46" i="3"/>
  <c r="BY46" i="3"/>
  <c r="BU46" i="3"/>
  <c r="BQ46" i="3"/>
  <c r="I48" i="3"/>
  <c r="BA48" i="3"/>
  <c r="AW48" i="3"/>
  <c r="AS48" i="3"/>
  <c r="M48" i="3"/>
  <c r="AO48" i="3"/>
  <c r="Q48" i="3"/>
  <c r="AK48" i="3"/>
  <c r="U48" i="3"/>
  <c r="AG48" i="3"/>
  <c r="Y48" i="3"/>
  <c r="AC48" i="3"/>
  <c r="I46" i="3"/>
  <c r="AK46" i="3"/>
  <c r="AC46" i="3"/>
  <c r="Y46" i="3"/>
  <c r="AG46" i="3"/>
  <c r="BA46" i="3"/>
  <c r="M46" i="3"/>
  <c r="AW46" i="3"/>
  <c r="Q46" i="3"/>
  <c r="AO46" i="3"/>
  <c r="AS46" i="3"/>
  <c r="U46" i="3"/>
  <c r="I94" i="3"/>
  <c r="AK94" i="3"/>
  <c r="M94" i="3"/>
  <c r="AG94" i="3"/>
  <c r="Q94" i="3"/>
  <c r="U94" i="3"/>
  <c r="Y94" i="3"/>
  <c r="BA94" i="3"/>
  <c r="AC94" i="3"/>
  <c r="AW94" i="3"/>
  <c r="AS94" i="3"/>
  <c r="AO94" i="3"/>
  <c r="I37" i="1"/>
  <c r="L37" i="1" s="1"/>
  <c r="J37" i="1"/>
  <c r="I41" i="1"/>
  <c r="L41" i="1" s="1"/>
  <c r="J41" i="1"/>
  <c r="K37" i="1" l="1"/>
  <c r="K41" i="1"/>
  <c r="E1352" i="1"/>
  <c r="C99" i="3" s="1"/>
  <c r="J34" i="1"/>
  <c r="J42" i="1" s="1"/>
  <c r="I34" i="1"/>
  <c r="L34" i="1" s="1"/>
  <c r="L42" i="1" s="1"/>
  <c r="K34" i="1" l="1"/>
  <c r="K42" i="1" s="1"/>
  <c r="D11" i="3" l="1"/>
  <c r="K79" i="1"/>
  <c r="C11" i="3"/>
  <c r="C97" i="3" s="1"/>
  <c r="J79" i="1"/>
  <c r="CO47" i="3"/>
  <c r="CK47" i="3"/>
  <c r="CC47" i="3"/>
  <c r="CS47" i="3"/>
  <c r="CG47" i="3"/>
  <c r="CW47" i="3"/>
  <c r="BQ47" i="3"/>
  <c r="BM47" i="3"/>
  <c r="BI47" i="3"/>
  <c r="BE47" i="3"/>
  <c r="BU47" i="3"/>
  <c r="BY47" i="3"/>
  <c r="I47" i="3"/>
  <c r="AS47" i="3"/>
  <c r="AW47" i="3"/>
  <c r="AO47" i="3"/>
  <c r="AK47" i="3"/>
  <c r="AC47" i="3"/>
  <c r="AG47" i="3"/>
  <c r="M47" i="3"/>
  <c r="Q47" i="3"/>
  <c r="U47" i="3"/>
  <c r="BA47" i="3"/>
  <c r="Y47" i="3"/>
  <c r="E46" i="3"/>
  <c r="CI11" i="3" l="1"/>
  <c r="S11" i="3"/>
  <c r="CM11" i="3"/>
  <c r="AA11" i="3"/>
  <c r="AY11" i="3"/>
  <c r="BS11" i="3"/>
  <c r="G11" i="3"/>
  <c r="AE11" i="3"/>
  <c r="O11" i="3"/>
  <c r="AM11" i="3"/>
  <c r="BK11" i="3"/>
  <c r="K11" i="3"/>
  <c r="AU11" i="3"/>
  <c r="CA11" i="3"/>
  <c r="E11" i="3"/>
  <c r="CQ11" i="3"/>
  <c r="AQ11" i="3"/>
  <c r="BW11" i="3"/>
  <c r="AI11" i="3"/>
  <c r="BO11" i="3"/>
  <c r="BG11" i="3"/>
  <c r="CU11" i="3"/>
  <c r="W11" i="3"/>
  <c r="CE11" i="3"/>
  <c r="BC11" i="3"/>
  <c r="L79" i="1"/>
  <c r="J1331" i="1"/>
  <c r="CC11" i="3"/>
  <c r="BI11" i="3"/>
  <c r="BM11" i="3"/>
  <c r="CS11" i="3"/>
  <c r="U11" i="3"/>
  <c r="AC11" i="3"/>
  <c r="Y11" i="3"/>
  <c r="I11" i="3"/>
  <c r="CK11" i="3"/>
  <c r="AK11" i="3"/>
  <c r="Q11" i="3"/>
  <c r="AO11" i="3"/>
  <c r="BE11" i="3"/>
  <c r="BQ11" i="3"/>
  <c r="AW11" i="3"/>
  <c r="CG11" i="3"/>
  <c r="BA11" i="3"/>
  <c r="BY11" i="3"/>
  <c r="CW11" i="3"/>
  <c r="M11" i="3"/>
  <c r="BU11" i="3"/>
  <c r="CO11" i="3"/>
  <c r="AG11" i="3"/>
  <c r="AS11" i="3"/>
  <c r="K1332" i="1"/>
  <c r="CQ17" i="3"/>
  <c r="BW17" i="3"/>
  <c r="AI17" i="3"/>
  <c r="CU17" i="3"/>
  <c r="BS17" i="3"/>
  <c r="AE17" i="3"/>
  <c r="K17" i="3"/>
  <c r="O17" i="3"/>
  <c r="S17" i="3"/>
  <c r="AA17" i="3"/>
  <c r="CE17" i="3"/>
  <c r="W17" i="3"/>
  <c r="AY17" i="3"/>
  <c r="G17" i="3"/>
  <c r="AU17" i="3"/>
  <c r="CM17" i="3"/>
  <c r="BO17" i="3"/>
  <c r="BG17" i="3"/>
  <c r="CI17" i="3"/>
  <c r="BK17" i="3"/>
  <c r="AQ17" i="3"/>
  <c r="CA17" i="3"/>
  <c r="BC17" i="3"/>
  <c r="AM17" i="3"/>
  <c r="E48" i="3"/>
  <c r="E47" i="3"/>
  <c r="G97" i="3" l="1"/>
  <c r="G101" i="3"/>
  <c r="K1355" i="1"/>
  <c r="K1363" i="1" s="1"/>
  <c r="D102" i="3" s="1"/>
  <c r="K1334" i="1"/>
  <c r="F38" i="3"/>
  <c r="E43" i="3"/>
  <c r="E33" i="3"/>
  <c r="E94" i="3"/>
  <c r="E32" i="3"/>
  <c r="E95" i="3"/>
  <c r="F44" i="3" s="1"/>
  <c r="E49" i="3"/>
  <c r="E34" i="3"/>
  <c r="CO17" i="3" l="1"/>
  <c r="CC17" i="3"/>
  <c r="CK17" i="3"/>
  <c r="CS17" i="3"/>
  <c r="CW17" i="3"/>
  <c r="CG17" i="3"/>
  <c r="BQ17" i="3"/>
  <c r="BM17" i="3"/>
  <c r="BI17" i="3"/>
  <c r="BY17" i="3"/>
  <c r="BE17" i="3"/>
  <c r="BU17" i="3"/>
  <c r="AS17" i="3"/>
  <c r="AO17" i="3"/>
  <c r="AK17" i="3"/>
  <c r="AG17" i="3"/>
  <c r="M17" i="3"/>
  <c r="Q17" i="3"/>
  <c r="AC17" i="3"/>
  <c r="U17" i="3"/>
  <c r="BA17" i="3"/>
  <c r="AW17" i="3"/>
  <c r="Y17" i="3"/>
  <c r="I17" i="3"/>
  <c r="I101" i="3" l="1"/>
  <c r="I104" i="3" s="1"/>
  <c r="I105" i="3" s="1"/>
  <c r="J1354" i="1" l="1"/>
  <c r="J1362" i="1" l="1"/>
  <c r="CQ97" i="3"/>
  <c r="CQ101" i="3"/>
  <c r="CE101" i="3"/>
  <c r="CE97" i="3"/>
  <c r="CA101" i="3"/>
  <c r="CA97" i="3"/>
  <c r="CI97" i="3"/>
  <c r="CI101" i="3"/>
  <c r="CM97" i="3"/>
  <c r="CM101" i="3"/>
  <c r="CU101" i="3"/>
  <c r="CU97" i="3"/>
  <c r="BW101" i="3"/>
  <c r="BW97" i="3"/>
  <c r="BG101" i="3"/>
  <c r="BG97" i="3"/>
  <c r="BK101" i="3"/>
  <c r="BK97" i="3"/>
  <c r="BO101" i="3"/>
  <c r="BO97" i="3"/>
  <c r="BS101" i="3"/>
  <c r="BS97" i="3"/>
  <c r="BC97" i="3"/>
  <c r="BC101" i="3"/>
  <c r="K101" i="3"/>
  <c r="K97" i="3"/>
  <c r="AI97" i="3"/>
  <c r="AI101" i="3"/>
  <c r="AA101" i="3"/>
  <c r="AA97" i="3"/>
  <c r="AM101" i="3"/>
  <c r="AM97" i="3"/>
  <c r="AQ101" i="3"/>
  <c r="AQ97" i="3"/>
  <c r="S97" i="3"/>
  <c r="S101" i="3"/>
  <c r="AE101" i="3"/>
  <c r="AE97" i="3"/>
  <c r="AU101" i="3"/>
  <c r="AU97" i="3"/>
  <c r="W97" i="3"/>
  <c r="W101" i="3"/>
  <c r="O97" i="3"/>
  <c r="O101" i="3"/>
  <c r="AY101" i="3"/>
  <c r="AY97" i="3"/>
  <c r="L98" i="1"/>
  <c r="E27" i="3"/>
  <c r="E29" i="3"/>
  <c r="K1365" i="1" l="1"/>
  <c r="C101" i="3"/>
  <c r="BH101" i="3" s="1"/>
  <c r="K1357" i="1"/>
  <c r="D97" i="3"/>
  <c r="E30" i="3"/>
  <c r="E28" i="3"/>
  <c r="E17" i="3"/>
  <c r="CB101" i="3" l="1"/>
  <c r="H101" i="3"/>
  <c r="X101" i="3"/>
  <c r="BP101" i="3"/>
  <c r="T101" i="3"/>
  <c r="BT101" i="3"/>
  <c r="BX101" i="3"/>
  <c r="AZ101" i="3"/>
  <c r="BL101" i="3"/>
  <c r="AN101" i="3"/>
  <c r="CR101" i="3"/>
  <c r="CF101" i="3"/>
  <c r="AR101" i="3"/>
  <c r="AF101" i="3"/>
  <c r="CJ101" i="3"/>
  <c r="CV101" i="3"/>
  <c r="BD101" i="3"/>
  <c r="AB101" i="3"/>
  <c r="L101" i="3"/>
  <c r="AV101" i="3"/>
  <c r="P101" i="3"/>
  <c r="CN101" i="3"/>
  <c r="AJ101" i="3"/>
  <c r="CC101" i="3"/>
  <c r="CC97" i="3"/>
  <c r="CG97" i="3"/>
  <c r="CG101" i="3"/>
  <c r="CS101" i="3"/>
  <c r="CS97" i="3"/>
  <c r="CO97" i="3"/>
  <c r="CO101" i="3"/>
  <c r="CK101" i="3"/>
  <c r="CK97" i="3"/>
  <c r="CW97" i="3"/>
  <c r="CW101" i="3"/>
  <c r="BU97" i="3"/>
  <c r="BU101" i="3"/>
  <c r="BM101" i="3"/>
  <c r="BM97" i="3"/>
  <c r="BY101" i="3"/>
  <c r="BY97" i="3"/>
  <c r="BI97" i="3"/>
  <c r="BI101" i="3"/>
  <c r="BQ101" i="3"/>
  <c r="BQ97" i="3"/>
  <c r="BE101" i="3"/>
  <c r="BE97" i="3"/>
  <c r="AK97" i="3"/>
  <c r="AK101" i="3"/>
  <c r="Y97" i="3"/>
  <c r="Y101" i="3"/>
  <c r="Y104" i="3" s="1"/>
  <c r="AG97" i="3"/>
  <c r="AG101" i="3"/>
  <c r="AS101" i="3"/>
  <c r="AS97" i="3"/>
  <c r="AW97" i="3"/>
  <c r="AW101" i="3"/>
  <c r="Q101" i="3"/>
  <c r="Q97" i="3"/>
  <c r="M97" i="3"/>
  <c r="M101" i="3"/>
  <c r="M104" i="3" s="1"/>
  <c r="M105" i="3" s="1"/>
  <c r="AC97" i="3"/>
  <c r="AC101" i="3"/>
  <c r="AO97" i="3"/>
  <c r="AO101" i="3"/>
  <c r="U101" i="3"/>
  <c r="U97" i="3"/>
  <c r="BA101" i="3"/>
  <c r="BA97" i="3"/>
  <c r="I97" i="3"/>
  <c r="E103" i="3"/>
  <c r="E26" i="3"/>
  <c r="CZ101" i="3" l="1"/>
  <c r="R101" i="3"/>
  <c r="AD101" i="3"/>
  <c r="N101" i="3"/>
  <c r="CX101" i="3"/>
  <c r="CW104" i="3"/>
  <c r="CX104" i="3" s="1"/>
  <c r="CT101" i="3"/>
  <c r="CS104" i="3"/>
  <c r="CT104" i="3" s="1"/>
  <c r="CP101" i="3"/>
  <c r="CO104" i="3"/>
  <c r="CP104" i="3" s="1"/>
  <c r="CG104" i="3"/>
  <c r="CH104" i="3" s="1"/>
  <c r="CH101" i="3"/>
  <c r="CK104" i="3"/>
  <c r="CL104" i="3" s="1"/>
  <c r="CL101" i="3"/>
  <c r="CC104" i="3"/>
  <c r="CD104" i="3" s="1"/>
  <c r="CD105" i="3" s="1"/>
  <c r="CD101" i="3"/>
  <c r="BR101" i="3"/>
  <c r="BQ104" i="3"/>
  <c r="BR104" i="3" s="1"/>
  <c r="BM104" i="3"/>
  <c r="BN104" i="3" s="1"/>
  <c r="BN101" i="3"/>
  <c r="BI104" i="3"/>
  <c r="BJ104" i="3" s="1"/>
  <c r="BJ101" i="3"/>
  <c r="BZ101" i="3"/>
  <c r="BY104" i="3"/>
  <c r="BZ104" i="3" s="1"/>
  <c r="BU104" i="3"/>
  <c r="BV104" i="3" s="1"/>
  <c r="BV101" i="3"/>
  <c r="BE104" i="3"/>
  <c r="BF104" i="3" s="1"/>
  <c r="BF105" i="3" s="1"/>
  <c r="BF101" i="3"/>
  <c r="Z101" i="3"/>
  <c r="J101" i="3"/>
  <c r="V101" i="3"/>
  <c r="U104" i="3"/>
  <c r="AC104" i="3"/>
  <c r="AX101" i="3"/>
  <c r="AW104" i="3"/>
  <c r="AX104" i="3" s="1"/>
  <c r="AG104" i="3"/>
  <c r="AH101" i="3"/>
  <c r="AO104" i="3"/>
  <c r="AP104" i="3" s="1"/>
  <c r="AP101" i="3"/>
  <c r="AK104" i="3"/>
  <c r="AL104" i="3" s="1"/>
  <c r="AL101" i="3"/>
  <c r="AT101" i="3"/>
  <c r="AS104" i="3"/>
  <c r="AT104" i="3" s="1"/>
  <c r="BB101" i="3"/>
  <c r="BA104" i="3"/>
  <c r="BB104" i="3" s="1"/>
  <c r="E97" i="3"/>
  <c r="F20" i="3" l="1"/>
  <c r="F19" i="3"/>
  <c r="F24" i="3"/>
  <c r="F22" i="3"/>
  <c r="F23" i="3"/>
  <c r="F21" i="3"/>
  <c r="F93" i="3"/>
  <c r="F68" i="3"/>
  <c r="F69" i="3"/>
  <c r="F89" i="3"/>
  <c r="F81" i="3"/>
  <c r="F90" i="3"/>
  <c r="F78" i="3"/>
  <c r="F87" i="3"/>
  <c r="F67" i="3"/>
  <c r="F72" i="3"/>
  <c r="F91" i="3"/>
  <c r="F86" i="3"/>
  <c r="F83" i="3"/>
  <c r="F70" i="3"/>
  <c r="F85" i="3"/>
  <c r="F71" i="3"/>
  <c r="F64" i="3"/>
  <c r="F82" i="3"/>
  <c r="F75" i="3"/>
  <c r="F76" i="3"/>
  <c r="F65" i="3"/>
  <c r="F79" i="3"/>
  <c r="F56" i="3"/>
  <c r="F59" i="3"/>
  <c r="F55" i="3"/>
  <c r="F61" i="3"/>
  <c r="F51" i="3"/>
  <c r="F58" i="3"/>
  <c r="F57" i="3"/>
  <c r="F63" i="3"/>
  <c r="F53" i="3"/>
  <c r="F39" i="3"/>
  <c r="F41" i="3"/>
  <c r="F42" i="3"/>
  <c r="F36" i="3"/>
  <c r="F37" i="3"/>
  <c r="F40" i="3"/>
  <c r="F16" i="3"/>
  <c r="F31" i="3"/>
  <c r="F10" i="3"/>
  <c r="F14" i="3"/>
  <c r="F12" i="3"/>
  <c r="F11" i="3"/>
  <c r="F13" i="3"/>
  <c r="DA101" i="3"/>
  <c r="AH104" i="3"/>
  <c r="AH105" i="3" s="1"/>
  <c r="F46" i="3"/>
  <c r="Q104" i="3" l="1"/>
  <c r="Q105" i="3" l="1"/>
  <c r="U105" i="3" s="1"/>
  <c r="Y105" i="3" s="1"/>
  <c r="AC105" i="3" s="1"/>
  <c r="AG105" i="3" s="1"/>
  <c r="AK105" i="3" s="1"/>
  <c r="F43" i="3"/>
  <c r="F32" i="3"/>
  <c r="F34" i="3"/>
  <c r="F33" i="3"/>
  <c r="F48" i="3"/>
  <c r="F94" i="3"/>
  <c r="F49" i="3"/>
  <c r="F47" i="3"/>
  <c r="F95" i="3"/>
  <c r="F27" i="3"/>
  <c r="F17" i="3"/>
  <c r="F29" i="3"/>
  <c r="F30" i="3"/>
  <c r="F28" i="3"/>
  <c r="F26" i="3"/>
  <c r="AO105" i="3" l="1"/>
  <c r="AL105" i="3"/>
  <c r="F97" i="3"/>
  <c r="V105" i="3"/>
  <c r="AS105" i="3" l="1"/>
  <c r="AP105" i="3"/>
  <c r="Z104" i="3"/>
  <c r="AD104" i="3"/>
  <c r="AD105" i="3"/>
  <c r="Z105" i="3"/>
  <c r="R104" i="3"/>
  <c r="N104" i="3"/>
  <c r="J104" i="3"/>
  <c r="J105" i="3" s="1"/>
  <c r="V104" i="3"/>
  <c r="R105" i="3"/>
  <c r="N105" i="3"/>
  <c r="AT105" i="3" l="1"/>
  <c r="AW105" i="3"/>
  <c r="BA105" i="3" l="1"/>
  <c r="AX105" i="3"/>
  <c r="BB105" i="3" l="1"/>
  <c r="BE105" i="3"/>
  <c r="BI105" i="3" s="1"/>
  <c r="BM105" i="3" l="1"/>
  <c r="BJ105" i="3"/>
  <c r="BQ105" i="3" l="1"/>
  <c r="BN105" i="3"/>
  <c r="BU105" i="3" l="1"/>
  <c r="BR105" i="3"/>
  <c r="BY105" i="3" l="1"/>
  <c r="BV105" i="3"/>
  <c r="BZ105" i="3" l="1"/>
  <c r="CC105" i="3"/>
  <c r="CG105" i="3" s="1"/>
  <c r="CH105" i="3" l="1"/>
  <c r="CK105" i="3"/>
  <c r="CO105" i="3" l="1"/>
  <c r="CL105" i="3"/>
  <c r="CS105" i="3" l="1"/>
  <c r="CP105" i="3"/>
  <c r="CW105" i="3" l="1"/>
  <c r="CT105" i="3"/>
  <c r="CX105" i="3" l="1"/>
</calcChain>
</file>

<file path=xl/sharedStrings.xml><?xml version="1.0" encoding="utf-8"?>
<sst xmlns="http://schemas.openxmlformats.org/spreadsheetml/2006/main" count="3070" uniqueCount="1899">
  <si>
    <t>ORÇAMENTO DISCRIMINADO GLOBAL - MATERIAL E MÃO DE OBRA</t>
  </si>
  <si>
    <t xml:space="preserve">DISCRIMINAÇÃO </t>
  </si>
  <si>
    <t>UNID.</t>
  </si>
  <si>
    <t>QTDE.</t>
  </si>
  <si>
    <t>MATER. UNIT. (R$)</t>
  </si>
  <si>
    <t>M.D.O. UNIT. (R$)</t>
  </si>
  <si>
    <t>TOTAL UNIT. 
(R$)</t>
  </si>
  <si>
    <t>MATER. TOTAL (R$)</t>
  </si>
  <si>
    <t>M.D.O. TOTAL (R$)</t>
  </si>
  <si>
    <t>TOTAL ÍTEM (R$)</t>
  </si>
  <si>
    <t>1.1</t>
  </si>
  <si>
    <t>m²</t>
  </si>
  <si>
    <t>m</t>
  </si>
  <si>
    <t>TOTAIS</t>
  </si>
  <si>
    <t>2.1</t>
  </si>
  <si>
    <t>3.1</t>
  </si>
  <si>
    <t>VALOR TOTAL MATERIAL (Custo de mercado)</t>
  </si>
  <si>
    <t>VALOR TOTAL MÃO DE OBRA (Custo de mercado)</t>
  </si>
  <si>
    <t>VALOR TOTAL DO ORÇAMENTO</t>
  </si>
  <si>
    <t>COMPOSIÇÃO DO BDI - OBRA</t>
  </si>
  <si>
    <t>DESCRIÇÃO</t>
  </si>
  <si>
    <t>Garantia/Seguro (S)</t>
  </si>
  <si>
    <t xml:space="preserve">Risco (R) </t>
  </si>
  <si>
    <t>Administração Central (AC)</t>
  </si>
  <si>
    <t>Lucro (L)</t>
  </si>
  <si>
    <t>Tributos (I)</t>
  </si>
  <si>
    <t>COFINS</t>
  </si>
  <si>
    <t>PIS</t>
  </si>
  <si>
    <t>BDI A SER APLICADO</t>
  </si>
  <si>
    <t>BDI APLICADO SOBRE O  TOTAL DE MATERIAL - Obra</t>
  </si>
  <si>
    <t>BDI APLICADO SOBRE O TOTAL DE MÃO DE OBRA - Obra</t>
  </si>
  <si>
    <t>VALOR TOTAL DO BDI - OBRA</t>
  </si>
  <si>
    <t>VALOR TOTAL MATERIAL (Custo de mercado + BDI)</t>
  </si>
  <si>
    <t>VALOR TOTAL MÃO DE OBRA (Custo de mercado + BDI)</t>
  </si>
  <si>
    <t>3.2</t>
  </si>
  <si>
    <t>CUSTO UNITÁRIO</t>
  </si>
  <si>
    <t>CUSTO TOTAL</t>
  </si>
  <si>
    <t>h</t>
  </si>
  <si>
    <t xml:space="preserve">Fórmula para determinação do BDI </t>
  </si>
  <si>
    <t>Conforme determinação do Acórdão 2.622/2013-TCU-Plenário)</t>
  </si>
  <si>
    <t>6.1</t>
  </si>
  <si>
    <t>6.2</t>
  </si>
  <si>
    <t>8.1</t>
  </si>
  <si>
    <t>8.2</t>
  </si>
  <si>
    <t>7.1</t>
  </si>
  <si>
    <t>2.2</t>
  </si>
  <si>
    <t>4.1</t>
  </si>
  <si>
    <t>5.1</t>
  </si>
  <si>
    <t>5.2</t>
  </si>
  <si>
    <t>CRONOGRAMA FÍSICO-FINANCEIRO</t>
  </si>
  <si>
    <t xml:space="preserve">     MATERIAL</t>
  </si>
  <si>
    <t xml:space="preserve">  MÃO DE OBRA</t>
  </si>
  <si>
    <t>ÍTEM</t>
  </si>
  <si>
    <t>%</t>
  </si>
  <si>
    <t>(R$)</t>
  </si>
  <si>
    <t>VALOR TOTAL DO ORÇAMENTO s/ BDI</t>
  </si>
  <si>
    <t>Valor Total de Material com BDI</t>
  </si>
  <si>
    <t>Valor Total de Mão de Obra com BDI</t>
  </si>
  <si>
    <t>Valor Total Material + Mão de Obra com BDI</t>
  </si>
  <si>
    <t>Valor da Parcela</t>
  </si>
  <si>
    <t>Valor da Total acumulado</t>
  </si>
  <si>
    <t>Despesas Financeiras (DF)</t>
  </si>
  <si>
    <t>CPRB (Contribuição Previdenciária sobre a Receita Bruta)</t>
  </si>
  <si>
    <t>ADMINISTRAÇÃO DOS SERVIÇOS</t>
  </si>
  <si>
    <t>CONCLUSÃO DOS SERVIÇOS</t>
  </si>
  <si>
    <t>DEMOLIÇÕES, REMOÇÕES E RETIRADAS</t>
  </si>
  <si>
    <t>PAREDES E DIVISÓRIAS</t>
  </si>
  <si>
    <t>PINTURA</t>
  </si>
  <si>
    <t>IMPERMEABILIZAÇÃO</t>
  </si>
  <si>
    <t>PISOS</t>
  </si>
  <si>
    <t>ESQUADRIAS</t>
  </si>
  <si>
    <t>ACESSÓRIOS</t>
  </si>
  <si>
    <t>CAIXAS</t>
  </si>
  <si>
    <t>CABOS</t>
  </si>
  <si>
    <t>TOMADAS</t>
  </si>
  <si>
    <t>CLIMATIZAÇÃO</t>
  </si>
  <si>
    <t>REDE DE DUTOS</t>
  </si>
  <si>
    <t>DIFUSORES, REGISTROS, GRELHAS E VENEZIANAS</t>
  </si>
  <si>
    <t>INTERRUPTORES</t>
  </si>
  <si>
    <t>LUMINÁRIAS</t>
  </si>
  <si>
    <t>QUADROS</t>
  </si>
  <si>
    <t>ELETRODUTOS</t>
  </si>
  <si>
    <t>VENTILAÇÃO MECÂNICA</t>
  </si>
  <si>
    <t>6.3</t>
  </si>
  <si>
    <t>6.4</t>
  </si>
  <si>
    <t>Mobilização e desmobilização de pessoal, material e equipamento.
Cálculo conforme descrição no Termo de Referência.</t>
  </si>
  <si>
    <t>1.2</t>
  </si>
  <si>
    <t>1.3</t>
  </si>
  <si>
    <t>1.4</t>
  </si>
  <si>
    <t>Fornecimento e montagem de andaime metálico tubular tipo torre - locação</t>
  </si>
  <si>
    <t>m/mês</t>
  </si>
  <si>
    <t>1.5</t>
  </si>
  <si>
    <t>Fornecimento e montagem de andaime metálico tipo fachadeiro, piso metálico, largura de 1,20 m, altura por peça de 2,0 m, incluindo sapatas e itens necessários à instalação. Inclui montagem e desmontagem - locação mensal</t>
  </si>
  <si>
    <t>m²/mês</t>
  </si>
  <si>
    <t>Elaboração de Plano de Gestão de Resíduos</t>
  </si>
  <si>
    <t>MOVIMENTO DE TERRA</t>
  </si>
  <si>
    <t>Escavações manuais</t>
  </si>
  <si>
    <t>m³</t>
  </si>
  <si>
    <t>Verga em concreto para janelas</t>
  </si>
  <si>
    <t>Contraverga em concreto para janelas</t>
  </si>
  <si>
    <t xml:space="preserve">Verga  concreto para portas </t>
  </si>
  <si>
    <t>ESQUADRIAS DE MADEIRA</t>
  </si>
  <si>
    <t>9.1</t>
  </si>
  <si>
    <t>9.2</t>
  </si>
  <si>
    <t>ESQUADRIAS METÁLICAS</t>
  </si>
  <si>
    <t>REVESTIMENTOS</t>
  </si>
  <si>
    <t>12.1</t>
  </si>
  <si>
    <t>REVESTIMENTO DE FORROS</t>
  </si>
  <si>
    <t>12.2</t>
  </si>
  <si>
    <t>REVESTIMENTO DE PAREDES</t>
  </si>
  <si>
    <t>13.1</t>
  </si>
  <si>
    <t>PREPARO DA SUPERFÍCIE</t>
  </si>
  <si>
    <t>13.2</t>
  </si>
  <si>
    <t>14.1</t>
  </si>
  <si>
    <t>14.2</t>
  </si>
  <si>
    <t>COBERTURA</t>
  </si>
  <si>
    <t>SERRALHERIA</t>
  </si>
  <si>
    <t xml:space="preserve">Unidades Minisplit </t>
  </si>
  <si>
    <t>Tubulações e conexões de cobre</t>
  </si>
  <si>
    <t>Unidades Ventiladoras</t>
  </si>
  <si>
    <t>Dutos</t>
  </si>
  <si>
    <t xml:space="preserve">INSTALAÇÕES ELÉTRICAS DE CLIMATIZAÇÃO </t>
  </si>
  <si>
    <t>Acessórios, Serviços e Itens Gerais</t>
  </si>
  <si>
    <t>Kg</t>
  </si>
  <si>
    <t>cj.</t>
  </si>
  <si>
    <t xml:space="preserve">Componentes de difusão de ar </t>
  </si>
  <si>
    <t>FOTOVOLTAICO</t>
  </si>
  <si>
    <t>FUNDAÇÕES PROFUNDAS</t>
  </si>
  <si>
    <t>Escavação Máquina (e=1.3)</t>
  </si>
  <si>
    <t xml:space="preserve"> Compactação solo(e=1.3)</t>
  </si>
  <si>
    <t>Estacas</t>
  </si>
  <si>
    <t>Preparo de cabeças de estacas</t>
  </si>
  <si>
    <t>PROVA DE CARGA</t>
  </si>
  <si>
    <t xml:space="preserve">Prova de Carga para 100 toneladas estaca </t>
  </si>
  <si>
    <t>Pintura com emulsão betuminosa  vigas baldrame (uma demão com faixas laterais de 15 centímetros)</t>
  </si>
  <si>
    <t>CONCRETO ARMADO</t>
  </si>
  <si>
    <t>CONCRETO PRÉ MOLDADO</t>
  </si>
  <si>
    <t>Peças Principais</t>
  </si>
  <si>
    <t>Perfil chapa dobrada ASTM A36 com fixação e chumbadores</t>
  </si>
  <si>
    <t>kg</t>
  </si>
  <si>
    <t>EQUIPAMENTOS</t>
  </si>
  <si>
    <t>ÁGUA FRIA - REUSO</t>
  </si>
  <si>
    <t>ESGOTO - CLOACAL</t>
  </si>
  <si>
    <t>ESGOTO - DRENOS</t>
  </si>
  <si>
    <t>ESGOTO - GORDURA</t>
  </si>
  <si>
    <t>SEM SISTEMA</t>
  </si>
  <si>
    <t>HIDRANTES</t>
  </si>
  <si>
    <t>Tubo Aço Galvanizado 65 mm</t>
  </si>
  <si>
    <t>Tubo Aço Galvanizado 80 mm</t>
  </si>
  <si>
    <t>Tubo Aço Galvanizado 25 mm</t>
  </si>
  <si>
    <t>Cotovelo de Aço Galvanizado 25 mm</t>
  </si>
  <si>
    <t>Cotovelo de Aço Galvanizado 65 mm</t>
  </si>
  <si>
    <t>Cotovelo de Aço Galvanizado 80 mm</t>
  </si>
  <si>
    <t>Tê de Aço Galvanizado 25mm</t>
  </si>
  <si>
    <t>Tê de Aço Galvanizado 65mm</t>
  </si>
  <si>
    <t>Tê de Aço Galvanizado 80mm</t>
  </si>
  <si>
    <t>Chave Storz 2.1/2"</t>
  </si>
  <si>
    <t>Esguicho Regulável 2.1/2"</t>
  </si>
  <si>
    <t>Mangueira de Incêndio Aduchada - 15m</t>
  </si>
  <si>
    <t>Registro de Recalque c/ Válvula de Retenção - 60x40</t>
  </si>
  <si>
    <t>Manômetro Industrial: 0-10 bar / 150 PSI</t>
  </si>
  <si>
    <t>Pressostato Tipo KP: Tipo KP - 40 PSI / 2,7 bar</t>
  </si>
  <si>
    <t>Registro de Gaveta Industrial: 3" - DN 80</t>
  </si>
  <si>
    <t>Registro de Gaveta Industrial: 2 1/2" - DN 65</t>
  </si>
  <si>
    <t>Tanque de pressão: PWB-6LX</t>
  </si>
  <si>
    <t>Valvula de esfera com alavanca azul - DocolBasicos: 1" - DN 25</t>
  </si>
  <si>
    <t>Valvula de Retenção Horizontal: 2 1/2" - DN 65</t>
  </si>
  <si>
    <t>Valvula de Retenção Vertical: 2 1/2 - DN 65</t>
  </si>
  <si>
    <t>7.2</t>
  </si>
  <si>
    <t>7.3</t>
  </si>
  <si>
    <t>7.4</t>
  </si>
  <si>
    <t>8.3</t>
  </si>
  <si>
    <t>9.1.1</t>
  </si>
  <si>
    <t>9.1.2</t>
  </si>
  <si>
    <t>9.1.3</t>
  </si>
  <si>
    <t>9.1.4</t>
  </si>
  <si>
    <t>9.1.5</t>
  </si>
  <si>
    <t>9.1.6</t>
  </si>
  <si>
    <t>9.1.7</t>
  </si>
  <si>
    <t>9.1.8</t>
  </si>
  <si>
    <t>9.1.9</t>
  </si>
  <si>
    <t>9.2.1</t>
  </si>
  <si>
    <t>9.2.2</t>
  </si>
  <si>
    <t>9.2.3</t>
  </si>
  <si>
    <t>9.3</t>
  </si>
  <si>
    <t>9.3.1</t>
  </si>
  <si>
    <t>9.3.2</t>
  </si>
  <si>
    <t>10.1</t>
  </si>
  <si>
    <t>10.1.1</t>
  </si>
  <si>
    <t>10.2</t>
  </si>
  <si>
    <t>10.2.1</t>
  </si>
  <si>
    <t>10.2.2</t>
  </si>
  <si>
    <t>10.3</t>
  </si>
  <si>
    <t>10.3.1</t>
  </si>
  <si>
    <t>10.3.2</t>
  </si>
  <si>
    <t>10.3.3</t>
  </si>
  <si>
    <t>10.3.4</t>
  </si>
  <si>
    <t>10.4</t>
  </si>
  <si>
    <t>10.4.1</t>
  </si>
  <si>
    <t>10.4.2</t>
  </si>
  <si>
    <t>10.5</t>
  </si>
  <si>
    <t>10.5.1</t>
  </si>
  <si>
    <t>10.6</t>
  </si>
  <si>
    <t>10.6.1</t>
  </si>
  <si>
    <t>10.6.2</t>
  </si>
  <si>
    <t>11.1</t>
  </si>
  <si>
    <t>11.1.1</t>
  </si>
  <si>
    <t>11.2</t>
  </si>
  <si>
    <t>11.2.1</t>
  </si>
  <si>
    <t>11.2.2</t>
  </si>
  <si>
    <t>12.3</t>
  </si>
  <si>
    <t>13.3</t>
  </si>
  <si>
    <t>13.4</t>
  </si>
  <si>
    <t>13.5</t>
  </si>
  <si>
    <t>TOTAL - CLIMATIZAÇÃO</t>
  </si>
  <si>
    <t>TOTAL - COBERTURA</t>
  </si>
  <si>
    <t>TOTAL - IMPERMEABILIZAÇÃO</t>
  </si>
  <si>
    <t>TOTAL - PINTURA</t>
  </si>
  <si>
    <t>TOTAL - REVESTIMENTOS</t>
  </si>
  <si>
    <t>TOTAL - ESQUADRIAS</t>
  </si>
  <si>
    <t>TOTAL - FOTOVOLTAICO</t>
  </si>
  <si>
    <t>TOTAL - PAREDES E DIVISÓRIAS</t>
  </si>
  <si>
    <t>un</t>
  </si>
  <si>
    <t xml:space="preserve">un </t>
  </si>
  <si>
    <t>BDI</t>
  </si>
  <si>
    <t>Responsável Técnico (Arq / Eng): (Nome)</t>
  </si>
  <si>
    <t>CAU / CREA Nº:</t>
  </si>
  <si>
    <t xml:space="preserve">      PARCELA</t>
  </si>
  <si>
    <t>MATERIAL</t>
  </si>
  <si>
    <t>MÃO DE OBRA</t>
  </si>
  <si>
    <t>VERIFICAÇÃO % ACUMULADO</t>
  </si>
  <si>
    <t>UO:</t>
  </si>
  <si>
    <t>Obra:</t>
  </si>
  <si>
    <t>Sesc Brusque</t>
  </si>
  <si>
    <t>Construção da Escola do Sesc Brusque</t>
  </si>
  <si>
    <t>Proteção mecânica / térmica</t>
  </si>
  <si>
    <t>Fornecimento e instalação de chapim em chapa de aço galvanizado nº 24, largura 40cm</t>
  </si>
  <si>
    <t>PAVIMENTAÇÃO</t>
  </si>
  <si>
    <t>PAISAGISMO</t>
  </si>
  <si>
    <t>DIVERSOS</t>
  </si>
  <si>
    <t>ESTRUTURAL</t>
  </si>
  <si>
    <t xml:space="preserve">m² </t>
  </si>
  <si>
    <t xml:space="preserve"> ESTRUTURAS METÁLICAS - TELHADO COBERTURA </t>
  </si>
  <si>
    <t>ELÉTRICA</t>
  </si>
  <si>
    <t>TRANSFORMADOR DE DISTRIBUIÇÃO</t>
  </si>
  <si>
    <t>INVERSOR FOTOVOLTAICO 125kW, MÁX TENSÃO DE ENTRADA &gt; 1100V, TENSÃO NOMINAL 725V. 10MMPTs, 20 ENTRADAS CC, PROTEÇÕES: INVERSÃO DE POLARIDADE, ANTI-ILHAMENTO, CORRENTE DE FUGA, ATERRAMENTO, FALHA DE STRING. IP66, RESFRIAMENTO INTELIGENTE. DISPLAY LCD E ACESSO REMOTO. REF.: SOFAR 125-KTLHV OU EQUIVALENTES TÉCNICOS</t>
  </si>
  <si>
    <t>PAINEL GERADOR FOTOVOLTAICO, POTÊNCIA NOMINAL 605W, EFICIÊNCIA MÍNIMA DE 21,4%, 120 CÉLULAS MONOCRISTALINO, DIMENSÕES 2172x1303mm, MOLDURA EM ALUMÍNIO ANODIZADO, IP68, OPERAÇÃO DE -40 A 85°C, TENSÃO MÁXIMA DE SAÍDA 34.8V, REF.: TRINASOLAR - TSM DEG20C.20 OU EQUIVALENTES TÉCNICOS.</t>
  </si>
  <si>
    <t>REDES DE E BAIXA TENSÃO</t>
  </si>
  <si>
    <t>ELETRODUTO RÍGIDO ROSCÁVEL, F.G TIPO MÉDIO , DN 20 MM (3/4"), INCLUSIVE CONEXÕES - FORNECIMENTO E INSTALAÇÃO</t>
  </si>
  <si>
    <t>ELETRODUTO RÍGIDO ROSCÁVEL, F.G TIPO MÉDIO , DN 25 MM (1"), INCLUSIVE CONEXÕES - FORNECIMENTO E INSTALAÇÃO</t>
  </si>
  <si>
    <t>ELETRODUTO CORRUGADO (HELICOIDAL) DE PEAD (POLIETILENO DE ALTA DENSIDADE ) FLEXÍVEL DN 32MM (OU 30MM A DEPENDER DO FABRICANTE), Ø1.1/4", NA COR PRETA, DE SEÇÃO CIRCULAR, INCLUSIVE CONEXÕES</t>
  </si>
  <si>
    <t>ELETRODUTO CORRUGADO FLEXÍVEL DN 25MM (Ø3/4"), NA COR AMARELA, DE SEÇÃO CIRCULAR, INCLUSIVE CONEXÕES</t>
  </si>
  <si>
    <t>ELETRODUTO PVC RÍGIDO ROSCÁVEL DN 25MM (Ø3/4"), DE SEÇÃO CIRCULAR, INCLUSIVE CONEXÕES</t>
  </si>
  <si>
    <t>ELETRODUTO PVC RÍGIDO ROSCÁVEL DN 32MM (Ø1"), DE SEÇÃO CIRCULAR, INCLUSIVE CONEXÕES</t>
  </si>
  <si>
    <t>ELETRODUTO PVC RÍGIDO ROSCÁVEL DN 40MM (Ø1.1/4"), DE SEÇÃO CIRCULAR, INCLUSIVE CONEXÕES</t>
  </si>
  <si>
    <t>CABOS E FIOS (CONDUTORES)</t>
  </si>
  <si>
    <t>CABO DE COBRE FLEXÍVEL ISOLADO, 2,5 MM², ANTI-CHAMA 450/750 V, PARA CIRCUITOS TERMINAIS - FORNECIMENTO E INSTALAÇÃO</t>
  </si>
  <si>
    <t>CABO DE COBRE FLEXÍVEL ISOLADO, 6 MM², ANTI-CHAMA 450/750 V, PARA CIRCUITOS TERMINAIS - FORNECIMENTO E INSTALAÇÃO</t>
  </si>
  <si>
    <t>CABO DE COBRE FLEXÍVEL ISOLADO, 2,5 MM², ANTI-CHAMA 0,6/1,0 KV, ISOLAÇÃO HEPR OU XLPE 90°</t>
  </si>
  <si>
    <t>CABO DE COBRE FLEXÍVEL ISOLADO, 4,0 MM², ANTI-CHAMA 0,6/1,0 KV, ISOLAÇÃO HEPR OU XLPE 90°</t>
  </si>
  <si>
    <t>CABO DE COBRE FLEXÍVEL ISOLADO, 6,0 MM², ANTI-CHAMA 0,6/1,0 KV, ISOLAÇÃO HEPR OU XLPE 90°</t>
  </si>
  <si>
    <t>CABO DE COBRE FLEXÍVEL ISOLADO, 10,0 MM², ANTI-CHAMA 0,6/1,0 KV, ISOLAÇÃO HEPR OU XLPE 90°</t>
  </si>
  <si>
    <t>CABO DE COBRE FLEXÍVEL ISOLADO, 16,0 MM², ANTI-CHAMA 0,6/1,0 KV, ISOLAÇÃO HEPR OU XLPE 90°</t>
  </si>
  <si>
    <t>CABO DE COBRE FLEXÍVEL ISOLADO, 25 MM², ANTI-CHAMA 0,6/1,0 KV, ISOLAÇÃO HEPR OU XLPE 90°</t>
  </si>
  <si>
    <t>CABO DE COBRE FLEXÍVEL ISOLADO, 50 MM², ANTI-CHAMA 0,6/1,0 KV, ISOLAÇÃO HEPR OU XLPE 90°</t>
  </si>
  <si>
    <t>CABO DE COBRE FLEXÍVEL ISOLADO, 185 MM², ANTI-CHAMA 0,6/1,0 KV, ISOLAÇÃO HEPR OU XLPE 90°</t>
  </si>
  <si>
    <t>CABO DE COBRE FLEXÍVEL ISOLADO, 240 MM², ANTI-CHAMA 0,6/1,0 KV, ISOLAÇÃO HEPR OU XLPE 90°</t>
  </si>
  <si>
    <t>CAIXAS DE PASSAGEM</t>
  </si>
  <si>
    <t>FORNECIMENTO E INSTALAÇÃO DE CONDULETE ALUMÍNIO DN 20MM Ø3/4"</t>
  </si>
  <si>
    <t>FORNECIMENTO E INSTALAÇÃO DE CONDULETE ALUMÍNIO DN 25MM Ø1"</t>
  </si>
  <si>
    <t>FORNECIMENTO E INSTALAÇÃO DE CONDULETE PVC DN 25MM Ø3/4", NA COR CINZA C/TAMPA</t>
  </si>
  <si>
    <t>FORNECIMENTO E INSTALAÇÃO DE CONDULETE PVC DN 40MM Ø1.1/4", NA COR CINZA C/TAMPA</t>
  </si>
  <si>
    <t>FORNECIMENTO E INSTALAÇÃO DE CAIXA DE PISO, FABRICADA EM ALUMÍNIO, 4X2, TAMPA ESPELHO EM LATÃO OU INOX PARA 1 TOMADA.</t>
  </si>
  <si>
    <t>FORNECIMENTO E INSTALAÇÃO DE CAIXA 4X2'' EM PVC EMBUTIDA EM ALVENARIA. REFERÊNCIA: TIGRE, PIAL, LEGRAND OU SIMILARES</t>
  </si>
  <si>
    <t>FORNECIMENTO E INSTALAÇÃO DE CAIXA 4X4'' EM PVC EMBUTIDA EM ALVENARIA. REFERÊNCIA: TIGRE, PIAL, LEGRAND OU SIMILARES</t>
  </si>
  <si>
    <t>FORNECIMENTO E INSTALAÇÃO DE CAIXA DE PASSAGEM NO SOLO, FABRICAÇÃO EM CONCRETO, DIMENSÕES 30X30X30CM, COM TAMPA DE FERRO FUNDIDO.</t>
  </si>
  <si>
    <t>FORNECIMENTO E INSTALAÇÃO DE CAIXA DE PASSAGEM NO SOLO, FABRICAÇÃO EM CONCRETO, DIMENSÕES 80X80X80CM, COM TAMPA DE FERRO FUNDIDO.</t>
  </si>
  <si>
    <t>ELETROCALHAS E PERFILADOS</t>
  </si>
  <si>
    <t>FORNECIMENTO E INSTALAÇÃO DE ELETROCALHA "U" PERFURADA 150X50MM COM 1 SEPTO, CHAPA 18, INCLUSO TAMPA, CURVAS, EMENDAS E ACESSÓRIOS DE FIXAÇÃO</t>
  </si>
  <si>
    <t>FORNECIMENTO E INSTALAÇÃO DE ELETROCALHA "U" PERFURADA 100X50MM, CHAPA 18, INCLUSO TAMPA, CURVAS, EMENDAS E ACESSÓRIOS DE FIXAÇÃO</t>
  </si>
  <si>
    <t>FORNECIMENTO E INSTALAÇÃO DE PERFILADO "U" PERFURADA 38X38MM, CHAPA 18, INCLUSO TAMPA, CURVAS, EMENDAS E ACESSÓRIOS DE FIXAÇÃO</t>
  </si>
  <si>
    <t>ILUMINAÇÃO E TOMADAS</t>
  </si>
  <si>
    <t>FORNECIMENTO E INSTALAÇÃO ARANDELA DE USO INTERNO, LED, 8W, EFICÁCIA LUMINOSA &gt;80LM/W. REF.: ITAIM - BLOCK DD ID OU SIMILAR</t>
  </si>
  <si>
    <t>GANCHO CURTO (10CM) PARA FIXAÇÃO DE LUMINÁRIA, EM AÇO GALVANIZADO OU ALUMÍNIO. REF.: COMAPE OU EQUIVALENTES TÉCNICOS.</t>
  </si>
  <si>
    <t>FORNECIMENTO E INSTALAÇÃO DE LÂMPADA BULBO LED 12W, BASE E27, TEMPERATURA DE COR 6500K. REF.: 433898 DA BRILIA OU EQUIVALENTES TÉCNICOS</t>
  </si>
  <si>
    <t>FORNECIMENTO E INSTALAÇÃO DE MÓDULO DE INTERRUPTOR SIMPLES, 10A, NA COR BRANCA, REF.: TRAMONTINA, PIAL LEGRAND OU EQUIVALENTES TÉCNICOS.</t>
  </si>
  <si>
    <t>FORNECIMENTO E INSTALAÇÃO DE MÓDULO DE INTERRUPTOR PARALELO, 10A, NA COR BRANCA, REF.: TRAMONTINA, PIAL LEGRAND OU EQUIVALENTES TÉCNICOS.</t>
  </si>
  <si>
    <t>FORNECIMENTO E INSTALAÇÃO DE MÓDULO DE INTERRUPTOR INTERMEDIÁRIO, 10A, NA COR BRANCA, REF.: TRAMONTINA, PIAL LEGRAND OU EQUIVALENTES TÉCNICOS.</t>
  </si>
  <si>
    <t>FORNECIMENTO E INSTALAÇÃO DE DE INTERRUPTOR SIMPLES PARA CONDULETE, 10A, NA COR BRANCA, REF.: TRAMONTINA, PIAL LEGRAND OU EQUIVALENTES TÉCNICOS.</t>
  </si>
  <si>
    <t>FORNECIMENTO E INSTALAÇÃO DE MÓDULO SENSOR DE PRESENÇA, INSTALAÇÃO NO TETO, TEMPORIZAÇÃO MÍNIMA 90 SEGUNDOS.</t>
  </si>
  <si>
    <t>FORNECIMENTO E INSTALAÇÃO DE MÓDULO SENSOR DE PRESENÇA, INSTALAÇÃO COMO MÓDULO EM CAIXA DE PAREDE, COM FOTOCELULA ATIVADA, TEMPORIZAÇÃO MÍNIMA 90 SEGUNDOS.</t>
  </si>
  <si>
    <t>BOTOEIRA / ACIONADOR MANUAL PNE - EMERGÊNCIA EM SANITÁRIO DE PORTADOR DE NECESSIDADE ESPECIAL, COM CAIXA PARA EMBUTIR EM ALVENARIA.</t>
  </si>
  <si>
    <t>MÓDULO PARA TOMADA 2P+T 20A NA COR BRANCA. REF.: TRAMONTINA, PIAL LEGRAND OU EQUIVALENTES TÉCNICOS.</t>
  </si>
  <si>
    <t>MÓDULO PARA TOMADA 2P+T 20A NA COR PARA CONDULETE. REF.: TRAMONTINA, PIAL LEGRAND OU EQUIVALENTES TÉCNICOS.</t>
  </si>
  <si>
    <t>MÓDULO PARA TOMADA 2P+T 20A REDONDO NA COR BRANCA PARA CAIXA DE PISO. REF.: TRAMONTINA, PIAL LEGRAND OU EQUIVALENTES TÉCNICOS.</t>
  </si>
  <si>
    <t xml:space="preserve">POSTES E PÉTALAS </t>
  </si>
  <si>
    <t>FORNECIMENTO E APLICAÇÃO DE ANILHA DE IDENTIFICAÇÃO DE CIRCUITOS/CABOS</t>
  </si>
  <si>
    <t>FORNECIMENTO E APLICAÇÃO DE PLACA DE IDENTIFICAÇÃO DE TOMADAS</t>
  </si>
  <si>
    <t>ESPELHOS</t>
  </si>
  <si>
    <t>ESPELHO PLACA CEGA NA COR BRANCA, PARA CAIXA 4X2, REF.: TRAMONTINA, PIAL LEGRAND OU EQUIVALENTES TÉCNICOS.</t>
  </si>
  <si>
    <t>ESPELHO COM FURO PARA SAÍDE DE FIO, PARA CAIXA 4X2, REF.: TRAMONTINA, PIAL LEGRAND OU EQUIVALENTES TÉCNICOS.</t>
  </si>
  <si>
    <t>PLACA ESPELHO EM PVC NA COR BRANCA PARA 1 MÓDULO, COM SUPORTE PARA CAIXA 4X2". REF.: TRAMONTINA, PIAL LEGRAND OU EQUIVALENTES TÉCNICOS.</t>
  </si>
  <si>
    <t>PLACA ESPELHO EM PVC NA COR BRANCA PARA 2 MÓDULOS, COM SUPORTE PARA CAIXA 4X2". REF.: TRAMONTINA, PIAL LEGRAND OU EQUIVALENTES TÉCNICOS.</t>
  </si>
  <si>
    <t>PLACA ESPELHO EM PVC NA COR BRANCA PARA 3 MÓDULOS, COM SUPORTE PARA CAIXA 4X2". REF.: TRAMONTINA, PIAL LEGRAND OU EQUIVALENTES TÉCNICOS.</t>
  </si>
  <si>
    <t>ESPELHO PLACA CEGA, PARA CAIXA 4X4". REF.: TRAMONTINA, PIAL LEGRAND OU EQUIVALENTES TÉCNICOS.</t>
  </si>
  <si>
    <t>ATERRAMENTO E PROTEÇÃO CONTRA DESCARGAS ATMOSFÉRICAS</t>
  </si>
  <si>
    <t>CONECTORES E TERMINAIS</t>
  </si>
  <si>
    <t>CONECTOR ATERRINSERT ® PARA REBARS Ø 8-10MM COM DISCO EM LATÃO E ROSCA FÊMEA M12 PARA CABO 50MM².REF: TEL-656 OU SIMILARES</t>
  </si>
  <si>
    <t>CONECTOR CABO-CABO (X) DE BRONZE, REF.: TEL-734</t>
  </si>
  <si>
    <t>CONECTOR TERMINAL ESTANHADO À COMPRESSÃO COM 1 FURO 50MM², REF.: TEL-5135 OU EQUIVALENTE</t>
  </si>
  <si>
    <t>CONECTOR TERMINAL ESTANHADO À COMPRESSÃO COM 1 FURO 35MM², REF.: TEL-5135 OU EQUIVALENTE</t>
  </si>
  <si>
    <t>FORNECIMENTO E INSTALAÇÃO DE CLIP GALVANIZADO PARA CONEXÃO DE BARRAS DE 8 A 10 MM DE DIÂMETRO. REF.: TEL-5238 OU EQUIVALENTES TÉCNICOS</t>
  </si>
  <si>
    <t>BARRA CHATA DE ALUMÍNIO 7/8"x1/8" (70mm²) - REF.: TEL-775 OU EQUIVALENTES TÉCNICOS.</t>
  </si>
  <si>
    <t>TERMINAL AÉREO MINICAPTOR H=60CM, EM BARRA CHATA DE ALUMÍNIO 7/8"x1/8" (70mm²)</t>
  </si>
  <si>
    <t>MASTRO 1.1/2" DE 3 METROS DE COMPRIMENTO, PARA FIXAÇÃO PARA CAPTOR FRANKLING.INCLUSO SUPORTE</t>
  </si>
  <si>
    <t>CAPTOR FRANKLIN EM LATÃO CROMADO, COM 2 DESCIDAS ROSCA 3/4x350mm.. REF.: TEL-022 OU EQUIVALENTES TÉCNICOS.</t>
  </si>
  <si>
    <t>FORNECIMENTO E INSTALAÇÃO DE SINALIZADOR COM 2 LÂMPADAS NA COR VERMELHA, COM RELÉ FOTOELÉTRICO.</t>
  </si>
  <si>
    <t>CABOS DE DESCIDA</t>
  </si>
  <si>
    <t>FORNECIMENTO E INSTALAÇÃO DE CABO DE COBRE NU #35MM²</t>
  </si>
  <si>
    <t>FORNECIMENTO E INSTALAÇÃO DE BARRA REDONDA DE AÇO GALVANIZADO A FOGO (REBAR) Ø8mm (SEÇÃO 50mm²), INSTALAÇÃO DE DESCIDA ESTRUTURAL OU ANEL DE EQUIPOTENCIALIZAÇÃO. REF.: TEL-762 OU EQUIVALENTES TÉCNICOS</t>
  </si>
  <si>
    <t>ELETRODO DE TERRA</t>
  </si>
  <si>
    <t>FORNECIMENTO E INSTALAÇÃO DE CABO DE COBRE NU #50MM²</t>
  </si>
  <si>
    <t>HASTE DE ATERRAMENTO 5/8” PARA SPDA - FORNECIMENTO E INSTALAÇÃO</t>
  </si>
  <si>
    <t>CAIXA DE INSPEÇÃO DE ATERRAMENTO SEM TAMPA - Ø260, H=290MM. REF: MON-711 OU EQUIVALENTE TÉCNICO - FORNECIMENTO E INSTALAÇÃO</t>
  </si>
  <si>
    <t>TAMPÃO PARA CAIXA DE ATERRAMENTO REFORÇADO, ARTICULADO E QUADRADO Ø 30CM. REF: MON-718 OU EQUIVALENTE TÉCNICO - FORNECIMENTO E INSTALAÇÃO</t>
  </si>
  <si>
    <t>ESCAVAÇÃO MANUAL DE VALA COM PROFUNDIDADE MENOR OU IGUAL A 1,30 M</t>
  </si>
  <si>
    <t>REATERRO MANUAL APILOADO COM SOQUETE</t>
  </si>
  <si>
    <t>DETECÇÃO E ALARME DE INCÊNDIO</t>
  </si>
  <si>
    <t>EQUIPAMENTOS DE DETECÇÃO</t>
  </si>
  <si>
    <t>FORNECIMENTO E INSTALAÇÃO DE MÓDULO ISOLADOR DE CURTO CIRCUITO.</t>
  </si>
  <si>
    <t xml:space="preserve">FORNECIMENTO E INSTALAÇÃO DE DETECTOR ÓPTICO DE FUMAÇA </t>
  </si>
  <si>
    <t>FORNECIMENTO E INSTALAÇÃO DE BATERIA SELADA VRLA 12VCC, 5AH.</t>
  </si>
  <si>
    <t>FORNECIMENTO E INSTALAÇÃO DE ACIONADOR MANUAL ENDEREÇÁVEL.</t>
  </si>
  <si>
    <t>FORNECIMENTO E INSTALAÇÃO DE SIRENE AUDIOVISUAL ENDEREÇÁVEL.</t>
  </si>
  <si>
    <t>FORNECIMENTO E INSTALAÇÃO DE CENTRAL DE INCÊNDIO ENDEREÇÁVEL, PARA 5 LAÇOS CLASSE A.</t>
  </si>
  <si>
    <t>ELETRODUTOS (INCLUSIVE ACESSÓRIOS DE CONEXÃO, SUPORTE E FIXAÇÃO)</t>
  </si>
  <si>
    <t>ELETRODUTO RÍGIDO ROSCÁVEL,PVC ROSCÁVEL , DN 25 MM (3/4") NA COR VERMELHA (INCÊNDIO), INCLUSIVE CONEXÕES - FORNECIMENTO E INSTALAÇÃO</t>
  </si>
  <si>
    <t>FORNECIMENTO E INSTALAÇÃO DE TERMINAL TIPO ILHÓS PARA CABO DE #1,5MM²</t>
  </si>
  <si>
    <t>CABO DE COBRE BLINDADO COM FITA DE POLIÉSTER PARA ALARME DE INCÊNDIO 3X1,50MM² E CONDUTOR DRENO 0,5MM²</t>
  </si>
  <si>
    <t>SISTEMA DE CABEAMENTO ESTRUTURADO</t>
  </si>
  <si>
    <t xml:space="preserve">RACK ABERTO PARA LÓGICA, PADRÃO 19", COM RODAS, 36U DIMENSÕES 1740X600X700MM, COM 4 GUIAS VERTICAIS, CAPACIDADE ATÉ 1000 CABOS, EM CHAPA 12, FECHAMENTO MAGNÉTICO E DISPOSITIVO DE SEGURANÇA. </t>
  </si>
  <si>
    <t>FORNECIMENTO E INSTALAÇÃO DE VENTILADOR DUPLO 220V PARA RACK PADRÃO 19", C/ CONEXÕES, FIXAÇÕES E ACESSÓRIOS. REF: CARTHOM'S OU EQUIVALENTES TÉCNICOS</t>
  </si>
  <si>
    <t>FORNECIMENTO E INSTALAÇÃO DISTRIBUIDOR ÓPTICO 4 FIBRAS , CAIXA DE EMENDA E PIGTAILS, CONECTOR SC/APC COM ADAPTADORES E SUPORTES</t>
  </si>
  <si>
    <t xml:space="preserve">FORNECIMENTO E INSTALAÇÃO DE RÉGUA COM 4 TOMADAS 2P+T 10A/250VCA PARA FIXAÇÃO RACK PADRÃO 19", ALATURA 1U, COM CONEXÕES, FIXAÇÕES E ACESSÓRIOS. 
</t>
  </si>
  <si>
    <t>FORNECIMENTO E INTALAÇÃO DE BANDEJA FIXA 1U COM FIXAÇÃO FRONTAL EM RACK PADRÃO 19" REF: CARTHOM'S OU EQUIVALENTES TÉCNICOS</t>
  </si>
  <si>
    <t>FORNECIMENTO E INSTALAÇÃO DE CONECTOR MÓDULO HDMI FÊMEA PARA CAIXA EMBUTIDA NA PAREDE.</t>
  </si>
  <si>
    <t>ELETRODUTO CORRUGADO FLEXÍVEL DN 32MM (Ø1"), NA COR AMARELA, DE SEÇÃO CIRCULAR, INCLUSIVE CONEXÕES</t>
  </si>
  <si>
    <t>FORNECIMENTO E INSTALAÇÃO DE ELETROCALHA "U" PERFURADA 150X50MM, INCLUSO TAMPA, CURVAS, EMENDAS E ACESSÓRIOS DE FIXAÇÃO</t>
  </si>
  <si>
    <t>FORNECIMENTO E INSTALAÇÃO DE CONDULETE PVC, NA COR CINZA DN 25MM Ø3/4"</t>
  </si>
  <si>
    <t>FORNECIMENTO E INSTALAÇÃO DE CONDULETE PVC, NA COR CINZA DN 40MM Ø1.1/4"</t>
  </si>
  <si>
    <t>PLACA ESPELHO EM PVC NA COR BRANCA PARA 4 MÓDULOS, COM SUPORTE PARA CAIXA 4X4". REF.: TRAMONTINA, PIAL LEGRAND OU EQUIVALENTES TÉCNICOS.</t>
  </si>
  <si>
    <t>HIDROSSANITÁRIO</t>
  </si>
  <si>
    <t>ÁGUA FRIA - CONSUMO</t>
  </si>
  <si>
    <t>Conexões de Tubulação</t>
  </si>
  <si>
    <t>Equipamento mecânico</t>
  </si>
  <si>
    <t>Peças Hidrossanitárias</t>
  </si>
  <si>
    <t>Acessórios de Tubulação</t>
  </si>
  <si>
    <t>Tubulações</t>
  </si>
  <si>
    <t>ÁGUA FRIA - RECALQUE</t>
  </si>
  <si>
    <t>ÁGUA QUENTE - CONSUMO</t>
  </si>
  <si>
    <t>ESGOTO - PLUVIAL</t>
  </si>
  <si>
    <t>ESGOTO - VENTILAÇÃO</t>
  </si>
  <si>
    <t>DRENAGEM</t>
  </si>
  <si>
    <t>CAIXA DE INSPEÇÃO - DRENAGEM PLUVIAL EXTERNA</t>
  </si>
  <si>
    <t>Caixa de Areia Impermeabilizada Quadrada com Tampa de Concreto com grelha(concreto furado): Quadrada 60 x 60 cm</t>
  </si>
  <si>
    <t>Caixa de recolhimento lateral tipo boca de lobo com tampa de concreto cega: Quadrada 60 x 60 cm</t>
  </si>
  <si>
    <t>Tubo - Esgoto - PVC Esgoto série reforçada - Ø 100,00 mm</t>
  </si>
  <si>
    <t>Tubo - Esgoto - PVC Esgoto série reforçada - Ø 150,00 mm</t>
  </si>
  <si>
    <t>Tubo - Esgoto - Série Ocre - Ø 200,00 mm</t>
  </si>
  <si>
    <t>Tubo - Esgoto - Série Ocre - Ø 250,00 mm</t>
  </si>
  <si>
    <t>Tubo - Esgoto - Série Ocre - Ø 300,00 mm</t>
  </si>
  <si>
    <t>Tubo - Esgoto - Série Ocre - Ø 350,00 mm</t>
  </si>
  <si>
    <t>Colchão de areia para assentamento de tubo e=10 cm</t>
  </si>
  <si>
    <t>ESCAVAÇÕES REDE PLUVIAL</t>
  </si>
  <si>
    <t>Escavações caixas de areia</t>
  </si>
  <si>
    <t xml:space="preserve">Escavações tubulações - rede pluvial </t>
  </si>
  <si>
    <t xml:space="preserve">Reaterro - rede pluvial </t>
  </si>
  <si>
    <t>PPCI</t>
  </si>
  <si>
    <t>SINALIZAÇÃO DE EMERGÊNCIA - GERAL</t>
  </si>
  <si>
    <t>PLACAS COM INDICAÇÃO DO SENTIDO (DIREITA) DE UMA SAÍDA DE EMERGÊNCIA A SER FIXADA NA PAREDE, RETANGULAR, COM FUNDO VERDE, PICTOGRAMA FOTOLUMINESCENTE E DIMENSÕES 316X158MM</t>
  </si>
  <si>
    <t>PLACAS COM INDICAÇÃO DO SENTIDO (ESQUERDA) DE UMA SAÍDA DE EMERGÊNCIA A SER FIXADA NA PAREDE, RETANGULAR, COM FUNDO VERDE, PICTOGRAMA FOTOLUMINESCENTE E DIMENSÕES 316X158MM</t>
  </si>
  <si>
    <t>PLACA COM INDICAÇÃO DE UMA SAÍDA DE ROTA DE FUGA PARA FRENTE A SER AFIXADA ACIMA DA PORTA, PARA INDICAR O SEU ACESSO, RETANGULAR, COM FUNDO VERDE, PICTOGRAMA FOTOLUMINESCENTE E DIMENSÕES 316X158MM</t>
  </si>
  <si>
    <t>PLACA COM INDICAÇÃO DO SENTIDO (INDICAÇÃO DO SENTIDO DE FUGA NO INTERIOR DAS ESCADAS, INDICA DIREITA , DESCENDO) COM FUNDO VERDE, PICTOGRAMA FOTOLUMINESCENTE E DIMENSÕES 316X158MM</t>
  </si>
  <si>
    <t>PLACA COM INDICAÇÃO DO SENTIDO (INDICAÇÃO DO SENTIDO DE FUGA NO INTERIOR DAS ESCADAS, INDICA ESQUERDA , DESCENDO) COM FUNDO VERDE, PICTOGRAMA FOTOLUMINESCENTE E DIMENSÕES 316X158MM</t>
  </si>
  <si>
    <t>PLACA COM INDICAÇÃO DE UMA SÁIDA DE EMERGÊNCIA A SER AFIXADA ACIMA DA PORTA, PARA INDICAR O SEU ACESSO, RETANGULAR, COM FUNDO VERDE, PICTOGRAMA FOTOLUMINESCENTE E DIMENSÕES 316X158MM</t>
  </si>
  <si>
    <t>SOBRE A PORTA CORTA-FOGO, DA FORMA DE ACIONAMENTO DA BARRA ANTIPÂNICO INSTALADA. PODE SER COMPLEMENTADA PELA MENSAGEM "APERTE E EMPURRE", RETANGULAR DIMENSÕES 506X253MM</t>
  </si>
  <si>
    <t>PLACA DE ALERTA, CUIDADO RISCO DE CHOQUE ELÉTRICO, A SER FIXADA PRÓXIMO A CASA DE MÁQUINAS, TRIÂNGULAR DIMENSÕES 200X200MM</t>
  </si>
  <si>
    <t>PLACAS DE SINALIZAÇÃO DE PROIBIDO FUMAR, A SER FIXADA NA PAREDE, REDONDA,DIMENSÕES 200X200MM</t>
  </si>
  <si>
    <t>PLACA COM INDIAÇÃO DE PROIBIDO UTILIZAR ELEVADOR EM CASO DE INCÊNDIO, RETÂNGULAR, DIMENSÕES 200MM</t>
  </si>
  <si>
    <t>INDICAÇÃO DO PAVIMENTO, NO INTERIOR DA ESCADA, PATAMAR E PORTA CORTA-FOGO (LADO DA ESCADA), QUADRADO, DIMENSÕES 224x224MM</t>
  </si>
  <si>
    <t>PLACAS COM INDICAÇÃO DA LOCALIZAÇÃO DOS AVISADORES SONOROS QUADRADAS, COM FUNDO VERMELHO, PICTOGRAMA FOTOLUMINESCENTE E DIMENSÕES 200X200MM</t>
  </si>
  <si>
    <t>PLACAS COM INDICAÇÃO DA LOCALIZAÇÃO DOS ACIONADORES, QUADRADAS, COM FUNDO VERMELHO, PICTOGRAMA FOTOLUMINESCENTE E DIMENSÕES 200X200MM</t>
  </si>
  <si>
    <t>PLACAS COM INDICAÇÃO DA LOCALIZAÇÃO DOS EXTINTORES, QUADRADAS, COM FUNDO VERMELHO, PICTOGRAMA FOTOLUMINESCENTE E DIMENSÕES 200X200MM</t>
  </si>
  <si>
    <t>PLACAS COM INDICAÇÃO DA LOCALIZAÇÃO DO ABRIGO DE MANGUEIRA, QUADRADAS, COM FUNDO VERMELHO, PICTOGRAMA FOTOLUMINESCENTE E DIMENSÕES 200X200MM</t>
  </si>
  <si>
    <t>PLACAS COM INDICAÇÃO DA LOCALIZAÇÃO DOS HIDRANTES, QUADRADAS, COM FUNDO VERMELHO, PICTOGRAMA FOTOLUMINESCENTE E DIMENSÕES 200X200MM</t>
  </si>
  <si>
    <t>DISPOSITIVOS ELÉTRICOS ALARME DE INCÊNDIO</t>
  </si>
  <si>
    <t>ACIONADOR MANUAL DE ALARME ENDEREÇÁVEL CONTRA INCENDIO - AVISO DE EMERGENCIA</t>
  </si>
  <si>
    <t>SIRENE AUDIOVISUAL ENREÇÁVEL</t>
  </si>
  <si>
    <t>CENTRAL ALARME DE INCENDIO ENDEREÇÁVEL COM BATERIA</t>
  </si>
  <si>
    <t>DETECTOR DE FUMAÇA PONTUAL</t>
  </si>
  <si>
    <t>DETECTOR DE CALOR PONTUAL</t>
  </si>
  <si>
    <t>ILUMINAÇÃO DE EMERGÊNCIA</t>
  </si>
  <si>
    <t>BLOCO AUTÔNOMO 30 LED, 4W, NA COR BRANCA 6300K</t>
  </si>
  <si>
    <t>LUMINÁRIA DE EMERGÊNCIA TIPO FAROLETE</t>
  </si>
  <si>
    <t>EXTINTORES DE INCÊNDIO</t>
  </si>
  <si>
    <t>Bomba de Incêndio – 7,5cv Q = 17 m3/h h.man = 45,75 mca</t>
  </si>
  <si>
    <t>AR CONDICIONADO</t>
  </si>
  <si>
    <t>DISPOSITIVOS PARA COCÇÃO</t>
  </si>
  <si>
    <t>Gabinete de ventilação</t>
  </si>
  <si>
    <t>Caixa porta filtro</t>
  </si>
  <si>
    <t>Fornecimento e Aplicação de Junta Flexível de aço galvanizado e lona de PVC - 7x10x7 cm - Rolo 5 metros.  Ref.: Multivac ou equivalente</t>
  </si>
  <si>
    <t>ROLO</t>
  </si>
  <si>
    <t>Grelha de retorno e exaustão em alumínio anodizado, com registro de lâminas opostas, dimensões 225x125mm. Ref.: Modelo AR-AG da Trox ou equivalente técnico</t>
  </si>
  <si>
    <t>Fornecimento e instalação de Grelha de ventilação de alumínio, aletas verticais ajustáveis individualmente, dupla deflexão, com registro e sem caixa pleno, LxH (525x425)mm - Ref.: Trox VAT-DG</t>
  </si>
  <si>
    <t>Fornecimento e instalação de Grelha de ventilação de alumínio, aletas verticais ajustáveis individualmente, dupla deflexão, com registro e sem caixa pleno, LxH (225x125)mm - Ref.: Trox VAT-DG</t>
  </si>
  <si>
    <t>Fornecimento e instalação de Grelha de ventilação de alumínio, aletas verticais ajustáveis individualmente, dupla deflexão, com registro e sem caixa pleno, LxH (225x225)mm - Ref.: Trox VAT-DG</t>
  </si>
  <si>
    <t>Fornecimento e instalação de Grelha de ventilação de alumínio, aletas verticais ajustáveis individualmente, dupla deflexão, com registro e sem caixa pleno, LxH (325x225)mm - Ref.: Trox VAT-DG</t>
  </si>
  <si>
    <t>Fornecimento e instalação de Grelha de ventilação de alumínio, aletas verticais ajustáveis individualmente, dupla deflexão, com registro e sem caixa pleno, LxH (425x165)mm - Ref.: Trox VAT-DG</t>
  </si>
  <si>
    <t>Fornecimento e instalação de Grelha de ventilação de alumínio, aletas verticais ajustáveis individualmente, dupla deflexão, com registro e sem caixa pleno, LxH (425x325)mm - Ref.: Trox VAT-DG</t>
  </si>
  <si>
    <t>Fornecimento e instalação de Grelha de ventilação de alumínio, aletas verticais ajustáveis individualmente, dupla deflexão, com registro e sem caixa pleno, LxH (525x325)mm - Ref.: Trox VAT-DG</t>
  </si>
  <si>
    <t>Fornecimento e instalação de Grelha de ventilação de alumínio, aletas verticais ajustáveis individualmente, dupla deflexão, com registro e sem caixa pleno, LxH (1025x525)mm - Ref.: Trox VAT-DG</t>
  </si>
  <si>
    <t>Veneziana com aletas indevassáveis para instalação em porta ou parede, com contra moldura, dimensões 225x165mm, incluindo acessórios para instalação. Ref.: AGS-T da Trox, ou equivalente técnico.</t>
  </si>
  <si>
    <t>Veneziana com aletas indevassáveis para instalação em porta ou parede, com contra moldura, dimensões 300x150mm, incluindo acessórios para instalação. Ref.: AGS-T da Trox, ou equivalente técnico.</t>
  </si>
  <si>
    <t>DAMPER CORTA FOGO, FABRICADO EM AÇO ZINCADO, ALETA EM SILICATO DE CÁLCIO (TERMO ISOLANTE), COM EIXOS DE AÇO GALVANIZADO. COM ACIONAMENTO POR ELEMENTO FUSÍVEL. TAM.: 650X350MM
REF.: MODELO FKA DA TROX, OU EQUIVALENTE</t>
  </si>
  <si>
    <t>DAMPER CORTA FOGO, FABRICADO EM AÇO ZINCADO, ALETA EM SILICATO DE CÁLCIO (TERMO ISOLANTE), COM EIXOS DE AÇO GALVANIZADO. COM ACIONAMENTO POR ELEMENTO FUSÍVEL. TAM.: 800X350MM
REF.: MODELO FKA DA TROX, OU EQUIVALENTE</t>
  </si>
  <si>
    <t/>
  </si>
  <si>
    <t xml:space="preserve">Ensaio CBR </t>
  </si>
  <si>
    <t>Ensaio de resistência a compressão dos blocos de concreto</t>
  </si>
  <si>
    <t>Fornecimento e instalação de válvula de escoamento cromada para lavatório ref. 1602 C, DECA ou equivalente técnico
Térreo: 34 un
1º Pavto: 24 un
2º Pavto: 20 un
3º Pavto: 23 un</t>
  </si>
  <si>
    <t>TUBULAÇÕES IMPLANTAÇÃO DRENAGEM EXTERNA</t>
  </si>
  <si>
    <t>Fornecimento de Unidade Minisplit Hi Wall Inverter, Quente/Frio, capacidade nominal de 9.000BTU/h, condensadora de descarga vertical, com proteção galvânica nas aletas do condensador, gás refrigerante ecológico (HFC). Combinação de unidades: Interna, Hi wall 9.000BTU/h (Modelo ref.: 42MKQA09M5). Externa, modelo de referência  38MKQA09M5. Fabricante de Ref.: Carrier, equivalente ou superior. Tensão: 220V-1ø-60Hz
Térreo - 1 unidade</t>
  </si>
  <si>
    <t>Fornecimento de Unidade Minisplit Hi Wall Inverter, Quente/Frio, capacidade nominal de 12.000BTU/h, condensadora de descarga vertical, com proteção galvânica nas aletas do condensador, gás refrigerante ecológico (HFC). Combinação de unidades: Interna, Hi wall 12.000BTU/h (Modelo ref.: 42MKQA12M5). Externa, modelo de referência  38MKQA12M5. Fabricante de Ref.: Carrier, equivalente ou superior. Tensão: 220V-1ø-60Hz
Térreo - 3 unidades
1º Pavimento - 1 unidade
3º Pavimento - 1 unidades</t>
  </si>
  <si>
    <t>Fornecimento de Unidade Minisplit Cassete Inverter, Quente/Frio, capacidade nominal de 36.000BTU/h, condensadora de descarga horizontal, com proteção galvânica nas aletas do condensador, gás refrigerante ecológico (HFC). Combinação de unidades: Interna,Cassete 36.000BTU/h (Modelo ref.: 40KVCB36C5). Externa, modelo de referência  38CCVA36515MC. Fabricante de Ref.: Carrier, equivalente ou superior. Tensão: 220V-1ø-60Hz
Térreo - 7 unidades
1º Pavimento - 7 unidades
3º Pavimento - 4 unidades</t>
  </si>
  <si>
    <t>Fornecimento de Unidade Minisplit Hi Wall Inverter, Quente/Frio, capacidade nominal de 18.000BTU/h, condensadora de descarga horizontal, com proteção galvânica nas aletas do condensador, gás refrigerante ecológico (HFC). Combinação de unidades: Interna, Hi wall 18.000BTU/h (Modelo ref.:  42MKQA18M5). Externa, modelo de referência  38MKQA22M5. Fabricante de Ref.: Carrier, equivalente ou superior. Tensão: 220V-1ø-60Hz
Térreo - 2 unidades</t>
  </si>
  <si>
    <t>Fornecimento de Unidade Minisplit Cassete Inverter, Quente/Frio, capacidade nominal de 48.000BTU/h, condensadora de descarga horizontal, com proteção galvânica nas aletas do condensador, gás refrigerante ecológico (HFC). Combinação de unidades: Interna,Cassete 48.000BTU/h (Modelo ref.: 40KVCB48C5). Externa, modelo de referência  38CCVA48515MC. Fabricante de Ref.: Carrier, equivalente ou superior. Tensão: 220V-1ø-60Hz
Térreo - 2 unidades
1º Pavimento - 4 unidades
2º Pavimento - 8 unidades</t>
  </si>
  <si>
    <t>Fornecimento de Unidade Minisplit Cassete Inverter, Quente/Frio, capacidade nominal de 24.000BTU/h, condensadora de descarga horizontal, com proteção galvânica nas aletas do condensador, gás refrigerante ecológico (HFC). Combinação de unidades: Interna,Cassete 24.000BTU/h (Modelo ref.40KVQD24C5: ). Externa, modelo de referência 38TVQD24515MC . Fabricante de Ref.: Carrier, equivalente ou superior. Tensão: 220V-1ø-60Hz
Térreo - 2 unidades
2º Pavimento - 1 unidade</t>
  </si>
  <si>
    <t>Fornecimento de Unidade Minisplit Hi Wall Inverter, Quente/Frio, capacidade nominal de 24.000BTU/h, condensadora de descarga vertical, com proteção galvânica nas aletas do condensador, gás refrigerante ecológico (HFC). Combinação de unidades: Interna, Hi wall 24.000BTU/h (Modelo ref.: 42MKQA24M5). Externa, modelo de referência  38MKQA24M5. Fabricante de Ref.: Carrier, equivalente ou superior. Tensão: 220V-1ø-60Hz
Térreo - 1 unidade</t>
  </si>
  <si>
    <t>Fornecimento e instalação de ventilador centrífugo em linha, operação silenciosa, para duto - Diâmetro bocal: 250mm  - Dados Técnicos: Pressão Est. máxima - 50 mmCA, Vazão em Descarga Livre: 1080 m³/h.   Modelo de Ref.: TD-1300/250 Silent da Soler&amp;Palau, ou equivalente -  Tensão: 220V-1ø-60Hz
Térreo - 1 unidade</t>
  </si>
  <si>
    <t>Fornecimento e instalação de ventilador centrífugo em linha, operação silenciosa, para duto - Diâmetro bocal: 150mm  - Dados Técnicos: Pressão Est. máxima - 30 mmCA, Vazão em Descarga Livre: 420 m³/h.   Modelo de Ref.: TD-500/150 Silent da Soler&amp;Palau, ou equivalente -  Tensão: 220V-1ø-60Hz
Térreo - 2 unidades</t>
  </si>
  <si>
    <t>Gabinete de ventilação com ventilador do tipo sirocco para renovação de ar - Dados Técnicos: Pressão Est. - 40 mmCA, Vazão de Projeto: 675 m³/h. Modelo de Ref.: BBS-S 150 da BerlinerLuft, ou equivalente -  Tensão: 380V-3ø-60Hz -Inclui os seguintes acessórios: gaveta porta-filtros com filtragem classe G4+M5
1º Pavimento - 2 unidades</t>
  </si>
  <si>
    <t>Fornecimento e instalação de Caixa filtrante com gaveta porta-filtro, fabricada em chapa de aço galvanizada #24, com filtro G4+M5, com bocal de conexão de diâmetro de 250mm. Ref.: MFL-250 G4+M5 da Soler&amp;Palau ou equivalente.
Térreo - 1 unidade</t>
  </si>
  <si>
    <t>Quadro elétrico de sobrepor, dimensões mínimas de 400x400x200mm, montado conforme recomendações da NBR-IEC-60439-1, com pintura na cor cinza clara e placa de montagem laranja com parafuso para aterramento, incluindo fiações, borneiras e acessórios para instalação (Trilhos, barramentos, porcas arruelas, isolação, espaçadores, entre outros).
Térreo - 2 unidade
1º Pavimento - 5 unidades
2º Pavimento - 6 unidade
4º Pavimento - 4 unidades</t>
  </si>
  <si>
    <t>Fretes, transportes e deslocamentos dos equipamentos a serem instados, incluindo transporte vertical (içamento) e horizontal até o ponto definitivo de instalação.
Térreo - 1 unidade
1º Pavimento - 1 unidade
2º Pavimento - 1 unidade
3º Pavimento - 1 unidade
Cobertura - 1 unidade</t>
  </si>
  <si>
    <t>Carga de gás Nitrogênio
Térreo - 3 unidades
1º Pavimento - 3 unidades
2º Pavimento - 3 unidades
3º Pavimento - 3 unidades</t>
  </si>
  <si>
    <t>Carga de Gás Refrigerante, tipo R-410a. Inclui aferição e ajuste da carga para o equipamento, conforme especificação do seu fabricante. As medições deverão ser organizadas em relatório a ser submetido à fiscalização. Ref.: DuPont, ou equivalente.
Térreo - 3 unidades
1º Pavimento - 3 unidades
2º Pavimento - 3 unidades
3º Pavimento - 3 unidades</t>
  </si>
  <si>
    <t>Fornecimento e Instalação de Minidisjuntor modular DIN, 2 x 16 A, compatível com quadros tipo TTA
Térreo - 2 unidades
1º Pavimento - 5 unidades
2º Pavimento - 6 unidades
3º Pavimento - 2 unidades
4º Pavimento - 2 unidades</t>
  </si>
  <si>
    <t>Fornecimento e Instalação de Minidisjuntor modular DIN, 2 x 10 A, compatível com quadros tipo TTA
Térreo - 2 unidades
1º Pavimento - 5 unidades
2º Pavimento - 6 unidades
3º Pavimento - 2 unidades
4º Pavimento - 2 unidades</t>
  </si>
  <si>
    <t>Controlador digital tipo "timer" programável, com calendário hora-semanal. Ref.: Modelo RTST-20 da Coel ou equivalente técnico
Térreo - 2 unidades
1º Pavimento - 5 unidades
2º Pavimento - 6 unidades
3º Pavimento - 2 unidades
4º Pavimento - 2 unidades</t>
  </si>
  <si>
    <t>CHAVE COMUTADORA TRÊS POSIÇÕES. REF.:  XB2-ED33 DA SIBRATEC OU EQUIVALENTES TÉCNICOS.
Térreo - 2 unidades
1º Pavimento - 5 unidades
2º Pavimento - 6 unidades
3º Pavimento - 2 unidades
4º Pavimento - 2 unidades</t>
  </si>
  <si>
    <t>Transformador 220V/24V AC, 120VA. Ref.: Siemens ou equivalente
Térreo - 2 unidades
1º Pavimento - 5 unidades
2º Pavimento - 6 unidades
3º Pavimento - 2 unidades
4º Pavimento - 2 unidades</t>
  </si>
  <si>
    <t>Fornecimento e Instalação de Contatora tripolar para força, bobina 24V, com contados auxiliares 2NA + 2NF, corrente nominal de 20 A. Ref.: Siemens ou equivalente
Térreo - 2 unidades
1º Pavimento - 5 unidades
2º Pavimento - 6 unidades
3º Pavimento - 2 unidades
4º Pavimento - 2 unidades</t>
  </si>
  <si>
    <t>Cabo de cobre tetrapolar tipo PP, seção 4x2,5mm², encordoamento classe 5, isolação 750V - 70º, não halogenado,  com conexões, fixações e acessórios - Ref.: Afumex - Prysmian ou equivalente técnico - Fornecimento e Instalação
Térreo - 20 unidades
1º Pavimento - 20 unidades
2º Pavimento - 20 unidades
3º Pavimento - 20 unidades
Cobertura - 20 unidades</t>
  </si>
  <si>
    <t>Eletroduto de Ferro Galvanizado a fogo, pesado, Ø25mm (1"), c/ conexões, fixações e acessórios. Ref. Carbinox ou equivalente técnico - Fornecimento e Instalação
Térreo - 20 unidades
1º Pavimento - 20 unidades
2º Pavimento - 20 unidades
3º Pavimento - 20 unidades
4º Pavimento - 20 unidades</t>
  </si>
  <si>
    <t>Execução de balanceamento de vazões de ar em todos os difusores e grelhas das redes de dutos, utilizando-se anemômetro digital aferido e com boa precisão. As medições deverão ser organizadas em relatório, a ser submetido a fiscalização..
Térreo - 4 unidades
1º Pavimento - 4 unidades
2º Pavimento - 4 unidades
3º Pavimento - 4 unidades
Cobertura - 4 unidades</t>
  </si>
  <si>
    <t>Start-up global da instalação, compreendendo testes, ajustes, balanceamentos, treinamento de pessoal, programação do sistema, emissão de documentos, entre outros trâmites necessários ao bom funcionamento da instalação. Deverá ser confeccionado um relatório completo, com todas as medições importantes a ser submetido à Fiscalização para aprovação.
Térreo - 4 unidades
1º Pavimento - 4 unidades
2º Pavimento - 4 unidades
3º Pavimento - 4 unidades
Cobertura - 4 unidades</t>
  </si>
  <si>
    <t>Execução / Reconstituição de alvenaria de vedação com tijolo furado esp=9cm
1º Pavimento - 2,60 m²
3º Pavimento - 15,64 m²</t>
  </si>
  <si>
    <t>Fornecimento e montagem de divisória em granito para cabine sanitária em banheiros - Esp. - 3Cm
Térreo - Vestiários e sanitários - 1,7x15,94 = 27,09m²
1º Pavimento - Vestiários e sanitários - 1,7x28,24 = 48,00m²
2º Pavimento - Vestiários e sanitários - 1,7x28,01 = 47,62m²
3º Pavimento - Vestiários e sanitários - 1,7x29,94 = 50,89m²</t>
  </si>
  <si>
    <t>Fornecimento e montagem de divisória em granito para mictório em banheiros masculinos - Esp. - 3Cm
1º Pavimento - Vestiários e sanitários - 1,2x0,4 = 0,48m²
2º Pavimento - Vestiários e sanitários - 1,2x0,4 = 0,48m²</t>
  </si>
  <si>
    <t>Fornecimento e instalação de parede Drywall com chapa RU e Osso (espessura 10 cm)
Térreo - 1,12 m²
1º Pavimento - 4,57 m²
2º Pavimento - 3,8 m²
3º Pavimento - 10,66 m²</t>
  </si>
  <si>
    <t>FORNECIMENTO E APLICAÇÃO DE TINTA EPÓXI PARA PISO INTERNO - COR AZUL CLARO
3º Pavimento - Quadra esporte - 300,09m²</t>
  </si>
  <si>
    <t>FORNECIMENTO E APLICAÇÃO DE TINTA EPÓXI PARA PISO INTERNO - COR AZUL MARINHO
3º Pavimento - Quadra esporte - 156,63m²</t>
  </si>
  <si>
    <t>FORNECIMENTO E APLICAÇÃO DE TINTA EPÓXI PARA PISO INTERNO - COR BRANCO
3º Pavimento - Quadra esporte - 11,91m²</t>
  </si>
  <si>
    <t>Fornecimento e aplicação de pintura especial para piso - COR AMARELO
Térreo - Área externa - 70,45m²</t>
  </si>
  <si>
    <t>Fornecimento e aplicação de pintura especial para piso - COR AZUL
Térreo - Área externa - 33,51m²</t>
  </si>
  <si>
    <t>Fornecimento e aplicação de pintura especial para piso - COR VERDE
Térreo - Área externa - 100,35m²</t>
  </si>
  <si>
    <t>Fornecimento e aplicação de pintura especial para piso - COR VERMELHO
Térreo - Área externa - 25,55m²</t>
  </si>
  <si>
    <t>PA01 - PORTA DE ALUMÍNIO ABERTURA VAI E VEM, 1 FOLHA ESPESSURA 3,0CM COM ACABAMENTO EM PINTURA ELETROSTÁTICA NA COR BRANCA, COMPLETA COM FERRAGENS. DIMENSÕES 90X210CM
Térreo - 2 unidades</t>
  </si>
  <si>
    <t>PA02 - PORTINHOLA DE ALUMÍNIO DE ABRIR, 1 FOLHA ESPESSURA 3,0CM COM ACABAMENTO EM PINTURA ELETROSTÁTICA NA COR BRANCA, COMPLETA COM FERRAGENS, FECHADURA E MAÇANETA TIPO ALAVANCA. DIMENSÕES 80X80CM
Térreo - 3 unidades
1º Pavimento - 5 unidades
2º Pavimento - 4 unidades</t>
  </si>
  <si>
    <t>PCF01 - Fornecimento e instalação de porta Corta Fogo (1,20x2,10m) com miolo maciço em Fibraroc (mineral de vermiculita expandida), com revestimento em chapa de aço galvanizado, com barra anti pânico e fechadura de sobrepor c/chave pelo lado externo c/ abertura para fora do recinto, com trava inferior. Folhas e batentes pintados em epóxi, com proteção plástica.
Térreo - 6 unidades
1º Pavimento - 6 unidades
2º Pavimento - 6 unidades
3º Pavimento - 6 unidades</t>
  </si>
  <si>
    <t>PCF02 - Fornecimento e instalação de porta Corta Fogo (1,40x2,10m) com miolo maciço em Fibraroc (mineral de vermiculita expandida), com revestimento em chapa de aço galvanizado, com barra anti pânico e fechadura de sobrepor c/chave pelo lado externo c/ abertura para fora do recinto, com trava inferior. Folhas e batentes pintados em epóxi, com proteção plástica.
3º Pavimento - Auditório - 2 unidades</t>
  </si>
  <si>
    <t>PV02 - FORNECIMENTO E INSTALAÇÃO DE PORTA DE VIDRO DUPLO LAMINADO TRANSPARENTE, DE ABRIR, 2 FOLHAS, INCLUSO FERRAGENS, FECHADURA E PUXADOR TIPO H TUBULAR EM INOX COM ACABAMENTO NATURAL DIMENSÃO 1M ALTURA. DIMENSÕES 180X210CM
Térreo - Refeitórios e sala de atividades 01 - 3 unidades</t>
  </si>
  <si>
    <t>PV01 - FORNECIMENTO E INSTALAÇÃO DE PORTA DE VIDRO DUPLO LAMINADO TRANSPARENTE, DE ABRIR, 2 FOLHAS, INCLUSO FERRAGENS, FECHADURA E PUXADOR TIPO H TUBULAR EM INOX COM ACABAMENTO NATURAL DIMENSÃO 1M ALTURA. DIMENSÕES 160X210CM
Térreo - Acesso e refeitórios - 4 unidades</t>
  </si>
  <si>
    <t>PV04 - FORNECIMENTO E INSTALAÇÃO DE PORTA DE VIDRO DUPLO LAMINADO TRANSPARENTE, DE ABRIR, 2 FOLHAS, INCLUSO FERRAGENS, FECHADURA E PUXADOR TIPO H TUBULAR EM INOX COM ACABAMENTO NATURAL DIMENSÃO 1M ALTURA. DIMENSÕES 220X210CM
Térreo - 6 unidades
1º Pavimento - 4 unidades
2º Pavimento - 4 unidades
3º Pavimento - 4 unidades</t>
  </si>
  <si>
    <t>PV04 - FORNECIMENTO E INSTALAÇÃO DE PORTA DE VIDRO DUPLO LAMINADO JATEADO, DE ABRIR, 1 FOLHA, INCLUSO FERRAGENS, FECHADURA TIPO LIVRE/OCUPADO. DIMENSÕES 60X170CM
Térreo - Portas cabines sanitários - 21 unidades
1º Pavimento - Portas cabines sanitários - 20 unidades
2º Pavimento - Portas cabines sanitários - 20 unidades
3º Pavimento - Portas cabines sanitários - 22 unidades</t>
  </si>
  <si>
    <t>PV03 - FORNECIMENTO E INSTALAÇÃO DE PORTA DE VIDRO DUPLO LAMINADO TRANSPARENTE, DE ABRIR, 2 FOLHAS, INCLUSO FERRAGENS, FECHADURA E PUXADOR TIPO H TUBULAR EM INOX COM ACABAMENTO NATURAL DIMENSÃO 1M ALTURA. DIMENSÕES 150X210CM
Térreo - Circulações - 4 unidades</t>
  </si>
  <si>
    <t>Fornecimento e montagem de forro de gesso em placa - FORRO DE GESSO RESISTENTE À UMIDADE
Térreo - Sanitários, vestiários e câmaras - 117,6m²
1º Pavimento - Sanitários e vestiários - 124,2m²
2º Pavimento - Sanitários e vestiários - 109,77m²
3º Pavimento - Sanitários e vestiários - 124,64m²</t>
  </si>
  <si>
    <t>Fornecimento e execução de forro em fibra mineral, dimensões 62,5x62,5cm, ref.: Linha Georgian ou Fine Fissured REF.: Armstrong ou equivalente - SEGMENTO EXCLUSIVO
Térreo - 1.118,25m²
1º Pavimento - 956,30m²
2º Pavimento - 694,50m²
3º Pavimento - 599,78m²</t>
  </si>
  <si>
    <t>Fornecimento e aplicação de chapisco - PAREDES EXTERNAS ANTES DE RECEBEREM EMBOÇO
Térreo - Fachada - 616,64m²
1º Pavimento - Fachada - 543,1m²
2º Pavimento - Fachada - 444,75m²
3º Pavimento - Fachada - 400,67m²
4º Pavimento - Fachada - 361,54m²</t>
  </si>
  <si>
    <t xml:space="preserve">Fornecimento e aplicação de emboço - PAREDES INTERNAS ANTES DE RECEBEREM REBOCO
Térreo - Paredes internas - 1656,17m²
1º Pavimento - Paredes internas - 1703,59m²
2º Pavimento - Paredes internas - 1705,35m²
3º Pavimento - Paredes internas - 1639,99m²
4º Pavimento - Paredes internas - 361,54m²
</t>
  </si>
  <si>
    <t>Fornecimento e aplicação de emboço - PAREDES EXTERNAS ANTES DE RECEBEREM REBOCO
Térreo - Fachada - 616,64m²
1º Pavimento - Fachada - 543,1m²
2º Pavimento - Fachada - 444,75m²
3º Pavimento - Fachada - 400,67m²
4º Pavimento - Fachada - 361,54m²</t>
  </si>
  <si>
    <t>Fornecimento e aplicação de reboco - PAREDES INTERNAS ANTES DE RECEBEREM TINTA
Térreo - Paredes internas - 1656,17m²
1º Pavimento - Paredes internas - 1703,59m²
2º Pavimento - Paredes internas - 1705,35m²
3º Pavimento - Paredes internas - 1639,99m²
4º Pavimento - Paredes internas - 361,54m²</t>
  </si>
  <si>
    <t>Fornecimento e aplicação de reboco - PAREDES EXTERNAS ANTES DE RECEBEREM TINTA
Térreo - Fachada - 616,64m²
1º Pavimento - Fachada - 543,1m²
2º Pavimento - Fachada - 444,75m²
3º Pavimento - Fachada - 400,67m²
4º Pavimento - Fachada - 361,54m²</t>
  </si>
  <si>
    <t>Fornecimento e aplicação de revestimento cerâmico - REVESTIMENTO CERÂMICO ESMALTADO 7X24,4CM USO INTERNO, COR AZUL INDIGO, BOLD, SUPERFÍCIE NATURAL, REJUNTE EPÓXI COR BRANCO BRILHANTE. REF.: PORTOBELLO LIVERPOOL CÓDIGO 26017
Térreo - Sanitários e vestiários masculinos - 42,13m²
1º Pavimento - Sanitários e vestiários masculinos - 46,16m²
2º Pavimento - Sanitários e vestiários masculinos - 39,7m²
3º Pavimento - Sanitários e vestiários masculinos - 45,07m²</t>
  </si>
  <si>
    <t>Fornecimento e aplicação de revestimento cerâmico - REVESTIMENTO CERÂMICO ESMALTADO 7X24,4CM USO INTERNO, COR FLAMINGO, BOLD, SUPERFÍCIE NATURAL, REJUNTE EPÓXI COR BRANCO BRILHANTE. REF.: PORTOBELLO LIVERPOOL CÓDIGO 26022E OU EQUIVALENTE TÉCNICO
Térreo - Sanitários e vestiários femininos - 36,15m²
1º Pavimento - Sanitários e vestiários femininos - 61,74m²
2º Pavimento - Sanitários e vestiários femininos - 49,27m²
3º Pavimento - Sanitários e vestiários femininos - 53,13m²</t>
  </si>
  <si>
    <t>REVESTIMENTO CERÂMICO ESMALTADO 15,5x15,5, MODELO TRAÇO, COR AZUL MARINHO REJUNTE EPÓXI COR BRANCO BRILHANTE. REF.:LURCA
3º Pavimento - Fachada - 180,74m²</t>
  </si>
  <si>
    <t>BRISE RETRÁTIL COMPOSTO POR PAINÉIS DE 150 mm TIPO "ASA DE AVIÃO" FABRICADOS EM ALUMÍNIO COM RECHEIO DE POLIURETANO EXPANDIDO PARA MELHOR ISOLAMENTO TERMOACÚSTICO. MODELO: AA150. REF.: REFAX
Térreo - Fachada - 249,79m²
1º Pavimento - Fachada - 230,02m²
2º Pavimento - Fachada - 161,41m²</t>
  </si>
  <si>
    <t>FORNECIMENTO E INSTALAÇÃO DE PLACA DE ALUMÍNIO COMPOSTO (ACM) - COR AMARELO ACABAMENTO BRILHOSO
Térreo - Fachada - 192,28m²
1º Pavimento - Fachada - 87,21m²
4º Pavimento - Fachada - 100,56m²</t>
  </si>
  <si>
    <t>FORNECIMENTO E INSTALAÇÃO DE PLACA DE ALUMÍNIO COMPOSTO (ACM) - COR AZUL ACABAMENTO BRILHOSO
Térreo - Fachada - 338,24m²
1º Pavimento - Fachada - 183,19m²
4º Pavimento - Fachada - 115,92m²</t>
  </si>
  <si>
    <t>BRISE RETRÁTIL COMPOSTO POR PAINÉIS DE 350 mm TIPO "ASA DE AVIÃO" FABRICADOS EM ALUMÍNIO COM RECHEIO DE POLIURETANO EXPANDIDO PARA MELHOR ISOLAMENTO TERMOACÚSTICO. MODELO: AA350. REF.: REFAX.
3º Pavimento - Fachada - 156,56m²</t>
  </si>
  <si>
    <t>Emassamento de parede interna com massa corrida à base de PVA com duas demãos e lixamento, para pintura látex
Térreo - Paredes internas - 1656,17m²
1º Pavimento - Paredes internas - 1703,59m²
2º Pavimento - Paredes internas - 1705,35m²
3º Pavimento - Paredes internas - 1639,99m²
4º Pavimento - Paredes internas - 361,54m²</t>
  </si>
  <si>
    <t>Aplicação de fundo selador látex PVA, uma demão - LAJE APARENTE ANTES DA TINTA
4º Pavimento - Todos os ambientes - 105,41m²</t>
  </si>
  <si>
    <t>Aplicação de fundo selador látex PVA, uma demão - FORRO DE GESSO RU ANTES DE RECEBEREM TINTA
Térreo - Sanitários, vestiários e câmaras - 117,6m²
1º Pavimento - Sanitários e vestiários - 124,2m²
2º Pavimento - Sanitários e vestiários - 109,77m²
3º Pavimento - Sanitários e vestiários - 124,64m²</t>
  </si>
  <si>
    <t>Aplicação de fundo selador látex PVA, uma demão - FORRO DE GESSO ST ANTES DE RECEBEREM TINTA
Térreo - Contorno forro mineral em todos os ambientes exceto sanitários e vestiários - 348,81m²
1º Pavimento - Contorno forro mineral em todos os ambientes exceto sanitários e vestiários - 200,46m²
2º Pavimento - Contorno forro mineral em todos os ambientes exceto sanitários e vestiários - 209,58m²
3º Pavimento - Contorno forro mineral em todos os ambientes exceto sanitários e vestiários - 142,81m²</t>
  </si>
  <si>
    <t>Aplicação de fundo selador látex PVA, uma demão - PAREDES INTERNAS ANTES DE RECEBEREM TINTA
Térreo - Paredes internas - 1656,17m²
1º Pavimento - Paredes internas - 1703,59m²
2º Pavimento - Paredes internas - 1705,35m²
3º Pavimento - Paredes internas - 1639,99m²
4º Pavimento - Paredes internas - 361,54m²</t>
  </si>
  <si>
    <t>Aplicação de fundo selador látex PVA, uma demão - PAREDES EXTERNAS ANTES DE RECEBEREM TINTA
Térreo - Fachada - 616,64m²
1º Pavimento - Fachada - 543,1m²
2º Pavimento - Fachada - 444,75m²
3º Pavimento - Fachada - 400,67m²
4º Pavimento - Fachada - 361,54m²</t>
  </si>
  <si>
    <t>Limpeza/preparo de superfície para pintura - LAJE APARENTE ANTES DE RECEBER O SELADOR
4º Pavimento - Todos ambientes - 105,41m²</t>
  </si>
  <si>
    <t>Limpeza/preparo de superfície para pintura - FORRO DE GESSO RU ANTES DE RECEBEREM TINTA
Térreo - Sanitários, vestiários e câmaras - 117,6m²
1º Pavimento - Sanitários e vestiários - 124,2m²
2º Pavimento - Sanitários e vestiários - 109,77m²
3º Pavimento - Sanitários e vestiários - 124,64m²</t>
  </si>
  <si>
    <t>Limpeza/preparo de superfície para pintura - PAREDES INTERNAS ANTES DE RECEBEREM SELADOR
Térreo - Paredes internas - 1656,17m²
1º Pavimento - Paredes internas - 1703,59m²
2º Pavimento - Paredes internas - 1705,35m²
3º Pavimento - Paredes internas - 1639,99m²
4º Pavimento - Paredes internas - 361,54m²</t>
  </si>
  <si>
    <t>Limpeza/preparo de superfície para pintura - PAREDES EXTERNAS ANTES DE RECEBEREM SELADOR
Térreo - Fachada - 616,64m²
1º Pavimento - Fachada - 543,1m²
2º Pavimento - Fachada - 444,75m²
3º Pavimento - Fachada - 400,67m²
4º Pavimento - Fachada - 361,54m²</t>
  </si>
  <si>
    <t>PINTURA COM TINTA LÁTEX ACRÍLICA BRANCA EM PANOS EDIFÍCIOS DE MÚLTIPLOS PAVIMENTOS, DUAS DEMÃOS
Térreo - Fachada - 616,64m²
1º Pavimento - Fachada - 543,1m²
2º Pavimento - Fachada - 444,75m²
3º Pavimento - Fachada - 400,67m²
4º Pavimento - Fachada - 361,54m²</t>
  </si>
  <si>
    <t>APLICAÇÃO MANUAL DE TINTA LÁTEX ACRÍLICA EM PANOS, DUAS DEMÃOS - CINZA DE GRIFE - CORAL OU EQUIVALENTE TÉCNICO
Térreo - Paredes internas - 1656,17m²
1º Pavimento - Paredes internas - 1703,59m²
2º Pavimento - Paredes internas - 1705,35m²
3º Pavimento - Paredes internas - 1639,99m²
4º Pavimento - Paredes internas - 361,54m²</t>
  </si>
  <si>
    <t>Emassamento de teto aparente com massa corrida à base de PVA com duas demãos e lixamente, para pintura - FORRO DE GESSO ST ANTES DE RECEBEREM SELADOR
Térreo - 348,81m²
1º Pavimento - 200,46m²
2º Pavimento - 209,58m²
3º Pavimento - 142,81m²</t>
  </si>
  <si>
    <t>Emassamento de teto aparente com massa corrida à base de PVA com duas demãos e lixamente, para pintura - FORRO DE GESSO RU ANTES DE RECEBEREM TINTA
Térreo - 117,6m²
1º Pavimento - 124,2m²
2º Pavimento - 109,77m²
3º Pavimento - 124,64m²</t>
  </si>
  <si>
    <t>Emassamento de teto aparente com massa corrida à base de PVA com duas demãos e lixamente, para pintura - LAJE APARENTE ANTES DE RECEBER O SELADOR
4º Pavimento - Todos ambientes - 105,41m²</t>
  </si>
  <si>
    <t>Emassamento de parede Externa com massa corrida à base de PVA com duas demãos e lixamento, para pintura látex
Térreo - Fachada - 616,64m²
1º Pavimento - Fachada - 543,1m²
2º Pavimento - Fachada - 444,75m²
3º Pavimento - Fachada - 400,67m²
4º Pavimento - Fachada - 361,54m²</t>
  </si>
  <si>
    <t>PINTURA PVA - FORRO DE GESSO RU COM ACABAMENTO - NA COR BRANCO FOSCO REF. BRANCO NEVE SUVINIL
Térreo - Sanitários, vestiários e câmaras - 117,6m²
1º Pavimento - Sanitários e vestiários - 124,2m²
2º Pavimento - Sanitários e vestiários - 109,77m²
3º Pavimento - Sanitários e vestiários - 124,64m²</t>
  </si>
  <si>
    <t>PINTURA PVA - FORRO DE GESSO ST COM ACABAMENTO - NA COR BRANCO FOSCO REF. BRANCO NEVE SUVINIL
Térreo - Contorno forro mineral em todos os ambientes exceto sanitários e vestiários - 348,81m²
1º Pavimento - Contorno forro mineral em todos os ambientes exceto sanitários e vestiários - 200,46m²
2º Pavimento - Contorno forro mineral em todos os ambientes exceto sanitários e vestiários - 209,58m²
3º Pavimento - Contorno forro mineral em todos os ambientes exceto sanitários e vestiários - 142,81m²</t>
  </si>
  <si>
    <t>PINTURA PVA - LAJE APARENTE COM ACABAMENTO - NA COR BRANCO FOSCO REF. BRANCO NEVE SUVINIL
- Todos ambientes exceto sanitários e vestiários</t>
  </si>
  <si>
    <t>Execução / Reconstituição de alvenaria de vedação com tijolo furado esp=14 cm
Térreo - 1733,84 m²
1º Pavimento - 1451,18 m²
2º Pavimento - 1331,83 m²
3º Pavimento - 1121,2 m²
4º Pavimento - 361,54 m²</t>
  </si>
  <si>
    <t>Limpeza/preparo de superfície para pintura - FORRO DE GESSO ST ANTES DE RECEBEREM TINTA
Térreo - Contorno forro mineral em todos os ambientes exceto sanitários e vestiários - 348,81m²
1º Pavimento - Contorno forro mineral em todos os ambientes exceto sanitários e vestiários - 200,46m²
2º Pavimento - Contorno forro mineral em todos os ambientes exceto sanitários e vestiários - 209,58m²
3º Pavimento - Contorno forro mineral em todos os ambientes exceto sanitários e vestiários - 142,81m²</t>
  </si>
  <si>
    <t>IMPERMEABILIZAÇÃO DE PISO COM MANTA ASFÁLTICA NOS AMBIENTES COM PORCELANATO
Térreo - Áreas molhadas e com piso porcelanato - 672,07m²
1º Pavimento - Áreas molhadas e com piso porcelanato - 538,47m²
2º Pavimento - Áreas molhadas e com piso porcelanato - 180,59m²
3º Pavimento - Áreas molhadas e com piso porcelanato - 169,28m²
4º Pavimento - Áreas molhadas e com piso porcelanato - 105,41m²</t>
  </si>
  <si>
    <t>IMPERMEABILIZAÇÃO DE PAREDES COM EMULSÃO ACRÍLICA H=30CM PISO
Térreo - Áreas molhadas - 156,921m²
1º Pavimento - Áreas molhadas - 131,247m²
2º Pavimento - Áreas molhadas - 64,791m²
3º Pavimento - Áreas molhadas - 68,829m²
4º Pavimento - Áreas molhadas - 34,272m²</t>
  </si>
  <si>
    <t>Fornecimento e instalação de revestimento de piso vinílico - FADEMAC NA COR CANELA LINHA AMBIENTA 1,23X0,208m - ACABAMENTO RÚSTICO - DA TARKETT
Térreo - 862,28m²
1º Pavimento - 818,44m²
2º Pavimento - 1085,76m²
3º Pavimento - 683,29m²</t>
  </si>
  <si>
    <t>RODAPÉ DE POLIESTIRENO 466 BRANCO COM ALTURA DE 7CM ESPESSURA 15MM. REF. COLEÇÃO MODERNA CÓD.: 20013 MARCA SANTA LUZIA
Térreo - Sala de atividade, secretaria, reuniões, arquivo escolar, sala de aula 01 e 02, gerência, circulação, sala de atividade e guarita - 523,51m
1º Pavimento - Sala 03, 04, 05, 06, 07,08 e circulação - 427,2m
2º Pavimento - Sala 01, 02, 03, 04, 05, 06, 07, 08, 09, 10, 11, 12 e circulação - 590,06m
3º Pavimento - Circulação, depósito, camarim feminino e masculino - 334,49m</t>
  </si>
  <si>
    <t>Fornecimento e instalação de corrimão tubular DUPLO em aço inox Ø 1 1/2'' e=2mm fixado na parede
Térreo - Escadas - 40,68m
1º Pavimento - Escadas - 40,68m
2º Pavimento - Escadas - 40,68m
3º Pavimento - Escadas e auditório - 49,40m
4º Pavimento - Escadas - 40,68m</t>
  </si>
  <si>
    <t>GUARDA-CORPO EM AÇO INOX COM ACABAMENTO POLIDO COM FECHAMENTO EM TELA OTIS 
Térreo - Muro externo - 212,5m
1º Pavimento - Horta - 58,15m</t>
  </si>
  <si>
    <t>GRADIL DE PROTEÇÃO EM AÇO GALVANIZADO COM ACABAMENTO EM PINTURA ELETROSTÁTICA BRANCA E FECHAMENTO EM TELA OTIS
3º Pavimento - Quadra esportes - 45,4m</t>
  </si>
  <si>
    <t xml:space="preserve">
Fornecimento e instalação de guarda-corpo tubular em aço inox Ø 2'', e=2,25mm, soldados em montante vertical tubular em aço inox Ø2'', e=2,25mm, chumbados no piso. Corrimão duplo em aço inox Ø 1 1/2'', e=2mm. Fechamento de guarda corpo com vidro laminado 8mm incolor.  (Conforme NBR 9050/2015-ABNT)
3º Pavimento - Auditório - 11,6m</t>
  </si>
  <si>
    <t>Fornecimento e instalação de reforço metálico em divisória de gesso acartonado para fixação de equipamentos/acessórios.
3º Pavimento - Vestiário feminino e banheiro camarim masculino - 1,9m</t>
  </si>
  <si>
    <t>Plantio de arbusto
Térreo - Área externa: Irís da praia - 56 unidades
Térreo - Área externa: Pau ferro - 14 unidades
Térreo - Área externa: Areca de locuba  - 11 unidades
Térreo - Área externa: Fênix - 13 unidades
Térreo - Área externa: Helicônia papagaio - 47 unidades</t>
  </si>
  <si>
    <t>Fornecimento e colocação de terra vegetal - Camada 15Cm
Térreo - Área externa - 582,87m² X 0,15 = 87,43m³
1º Pavimento - Horta - 46,40m² x 0,15 = 6,96m³</t>
  </si>
  <si>
    <t>Bancada em granito polido cinza, esp.=2,5mm, apoiada sobre suportes metálicos com furo para instalação de cuba 
Térreo - Sanitários infantis - BC-01: 2,4m x 0,6m x 2un = 2,88m²
Térreo - Sanitário - BC-02: 1,9 x 0,6m x 1un = 1,14m²
Térreo - Sanitários professor masculino e feminino - BC-03: 1 x 0,6m x 2un = 1,2m²
Térreo - Sanitários feminino e masculino - BC-04: 1,6 x 0,6m x 4un = 3,84m²
Térreo - Circulação - BC-05: 3,2 x 0,6m x 1un = 1,92m²
Térreo - Circulação - BC-06: 2,4 x 0,6m x 1un = 1,44m²
Térreo - Vestiários masculino e feminino - BC-07: 1,45 x 0,6m x 2un = 1,74m²
1º Pavimento - Sanitários professor masculino e feminino - BC-03: 1 x 0,6m x 4un = 2,4m²
1º Pavimento - Criar 01 e 02 - BC-08 (BANCADA EM L): 2,5 x 0,6m x 2un = 3m²
1º Pavimento - Sanitário e vestiário masculino - BC-09: 2,5 x 0,6m x 2un = 3m²
1º Pavimento - Sanitário e vestiário feminino - BC-10: 4,05 x 0,6m x 2un = 4,86m²
1º Pavimento - Copa - BC-11: 1,4 x 0,6m x 1un = 0,84m²
1º Pavimento - Horta - BC-12: 1,35 x 0,6m x 1un = 0,81m²
1º Pavimento - Laboratório de artes - BC-14 (BANCADA EM U): 13,2 x 0,6m x 1un = 7,92m²
1º Pavimento - Multilab - BC-15 (BANCADA EM L): 11,93 x 0,6m x 1un = 7,16m²
2º Pavimento - Sanitários professor masculino e feminino - BC-03: 1 x 0,6m x 4un = 2,4m²
2º Pavimento - Sanitário e vestiário masculino - BC-09: 2,5 x 0,6m x 2un = 3m²
2º Pavimento - Sanitário e vestiário feminino - BC-10: 4,05 x 0,6m x 2un = 4,86m²
3º Pavimento - Sanitários professor masculino e feminino - BC-03: 1 x 0,6m x 2un = 1,2m²
3º Pavimento - Sanitário e vestiário masculino - BC-09: 2,5 x 0,6m x 2un = 3m²
3º Pavimento - Sanitário e vestiário feminino - BC-10: 4,05 x 0,6m x 2un = 4,86m²
3º Pavimento - Sanitário camarim feminino e masculino - BC-13: 0,8 x 0,6m x 2un = 0,96m²</t>
  </si>
  <si>
    <t>Fornecimento e instalação de frontispício H=10 cm em granito para bancada
Térreo - Sanitários infantis - BC-01:  (2,4m + 1,2m)  x 2un = 7,2m²
Térreo - Sanitário - BC-02:  (1,9m + 0,6m)  x 1un = 2,5m²
Térreo - Sanitários professor masculino e feminino - BC-03:  (1m + 0,6m)  x 2un = 3,2m²
Térreo - Sanitários feminino e masculino - BC-04:  (1,6m + 0,6m)  x 4un = 8,8m²
Térreo - Circulação - BC-05:  (3,2m + 1,2m)  x 1un = 4,4m²
Térreo - Circulação - BC-06:  (2,4m + 1,2m)  x 1un = 3,6m²
Térreo - Vestiários masculino e feminino - BC-07:  (1,45m + 1,2m)  x 2un = 5,3m²
1º Pavimento - Sanitários professor masculino e feminino - BC-03:  (1m + 0,6m)  x 4un = 6,4m²
1º Pavimento - Criar 01 e 02 - BC-08 (BANCADA EM L):  (1,75m + 1,35m)  x 2un = 6,2m²
1º Pavimento - Sanitário e vestiário masculino - BC-09:  (2,5m + 0,6m)  x 2un = 6,2m²
1º Pavimento - Sanitário e vestiário feminino - BC-10:  (4,05m + 1,2m)  x 2un = 10,5m²
1º Pavimento - Copa - BC-11:  (1,4m + 0,6m)  x 1un = 2m²
1º Pavimento - Horta - BC-12:  (1,35m + 0,6m)  x 1un = 1,95m²
1º Pavimento - Laboratório de artes - BC-14 (BANCADA EM U):  (13,2m + m)  x 1un = 13,2m²
1º Pavimento - Multilab - BC-15 (BANCADA EM L):  (11,93m + 0,6m)  x 1un = 12,53m²
1º Pavimento - Copa - BC-12:  (4,3m + 0,5m)  x 1un = 4,8m²
2º Pavimento - Sanitários professor masculino e feminino - BC-03:  (1m + 0,6m)  x 4un = 6,4m²
2º Pavimento - Sanitário e vestiário masculino - BC-09:  (2,5m + 0,6m)  x 2un = 6,2m²
2º Pavimento - Sanitário e vestiário feminino - BC-10:  (4,05m + 1,2m)  x 2un = 10,5m²
3º Pavimento - Sanitários professor masculino e feminino - BC-03:  (1m + 0,6m)  x 2un = 3,2m²
3º Pavimento - Sanitário e vestiário masculino - BC-09:  (2,5m + 0,6m)  x 2un = 6,2m²
3º Pavimento - Sanitário e vestiário feminino - BC-10:  (4,05m + 1,2m)  x 2un = 10,5m²
3º Pavimento - Sanitário camarim feminino e masculino - BC-13:  (0,8m + 0,6m)  x 2un = 2,8m²
3º Pavimento - Copa - BC-12:  (4,3m + 0,5m)  x 1un = 4,8m²
3º Pavimento - Multilab - BC-16 (BANCADA EM L):  (9,05m + 1,2m)  x 1un = 10,25m²</t>
  </si>
  <si>
    <t>Fornecimento e instalação de saia H=20 cm em granito para bancada (Rodabanca em granito cinza andorinha altura 20cm, esp.=2,5cm acabamento reto invertido 45º)
Térreo - Sanitários infantis - BC-01:  (2,4m + m)  x 2un = 4,8m²
Térreo - Sanitário - BC-02:  (1,9m + 0,6m)  x 1un = 2,5m²
Térreo - Sanitários professor masculino e feminino - BC-03:  (1m + 0,6m)  x 2un = 3,2m²
Térreo - Sanitários feminino e masculino - BC-04:  (1,6m + 0,6m)  x 4un = 8,8m²
Térreo - Circulação - BC-05:  (3,2m + m)  x 1un = 3,2m²
Térreo - Circulação - BC-06:  (2,4m + m)  x 1un = 2,4m²
Térreo - Vestiários masculino e feminino - BC-07:  (1,45m + m)  x 2un = 2,9m²
1º Pavimento - Sanitários professor masculino e feminino - BC-03:  (1m + 0,6m)  x 4un = 6,4m²
1º Pavimento - Criar 01 e 02 - BC-08 (BANCADA EM L):  (3,2m + m)  x 2un = 6,4m²
1º Pavimento - Sanitário e vestiário masculino - BC-09:  (2,5m + m)  x 2un = 5m²
1º Pavimento - Sanitário e vestiário feminino - BC-10:  (4,05m + m)  x 2un = 8,1m²
1º Pavimento - Horta - BC-12:  (1,35m + 0,6m)  x 1un = 1,95m²
1º Pavimento - Laboratório de artes - BC-14 (BANCADA EM U):  (11,9m + m)  x 1un = 11,9m²
1º Pavimento - Multilab - BC-15 (BANCADA EM L):  (8,84m + m)  x 1un = 8,84m²
2º Pavimento - Sanitários professor masculino e feminino - BC-03:  (1m + 0,6m)  x 4un = 6,4m²
2º Pavimento - Sanitário e vestiário masculino - BC-09:  (2,5m + m)  x 2un = 5m²
2º Pavimento - Sanitário e vestiário feminino - BC-10:  (4,05m + m)  x 2un = 8,1m²
2º Pavimento - Multilab - BC-16 (BANCADA EM L):  (9,65m + m)  x 1un = 9,65m²
3º Pavimento - Sanitários professor masculino e feminino - BC-03:  (1m + 0,6m)  x 2un = 3,2m²
3º Pavimento - Sanitário e vestiário masculino - BC-09:  (2,5m + m)  x 2un = 5m²
3º Pavimento - Sanitário e vestiário feminino - BC-10:  (4,05m + m)  x 2un = 8,1m²
3º Pavimento - Sanitário camarim feminino e masculino - BC-13:  (0,8m + 0,6m)  x 2un = 2,8m²</t>
  </si>
  <si>
    <t>Mesa de inox/ bancada de apoio comprimento 150cm e profundidade 60cm com prateleira inferior
Térreo - Higienização panelas - 1un</t>
  </si>
  <si>
    <t>Mesa de inox/ bancada de apoio comprimento 150cm e profundidade 60cm com prateleira inferior
Térreo - Cocção, preparo carnes, preparo saladas e higienização - 4un</t>
  </si>
  <si>
    <t>Bancada de inox com cuba e furo para torneira comprimento 160cm e profundidade 56cm
Térreo - Recebimento, higienização louças e panelas - 4un</t>
  </si>
  <si>
    <t>Bancada de inox com cuba e furo para torneira comprimento 200cm e profundidade 56cm
Térreo - Cocção, preparo carnes, preparo saladas e higienização - 4un</t>
  </si>
  <si>
    <t xml:space="preserve">Válvula de escoamento 3.1/2¨ com acabamento cromado para cuba em inox
Térreo - 8un
1º Pavimento - 6un
3º Pavimento - 1un
</t>
  </si>
  <si>
    <t>Vaso sanitário convencional infantil de louça com acabamento na cor branca, com saída de esgoto vertical. Ref.: studio kids branco deca cód.: PI.16.17 ou equivalente técnico
Térreo - Sanitários e vestiários infantis - 10un
1º Pavimento - Sanitários e vestiários infantis - 5un
3º Pavimento - Sanitários e vestiários infantis - 4un</t>
  </si>
  <si>
    <t>Assento sanitário para sanitário infantil. Ref. Assento termofixo com slow close e easy clean para bacias studio kids branco deca cód.: API.166.17 ou equivalente técnico
Térreo - Sanitários e vestiários infantis - 10un
1º Pavimento - Sanitários e vestiários infantis - 5un
3º Pavimento - Sanitários e vestiários infantis - 4un</t>
  </si>
  <si>
    <t>Mictório sifonado de louça com acabamento na cor branca. Ref.: Deca cód.: M.715.17 ou similar
Térreo - Sanitários e vestiários - aldulto e infantil - 2un
1º Pavimento - Sanitários e vestiários - aldulto e infantil - 4un
2º Pavimento - Sanitários e vestiários - aldulto e infantil - 4un
3º Pavimento - Sanitários e vestiários - aldulto e infantil - 4un</t>
  </si>
  <si>
    <t>Dispenser de papel higiênico tipo rolão, confeccionado em ABS, com acabamento na cor branca. Ref.: linha Invoq premisse ou similar
Térreo - Sanitários e vestiários - aldulto e infantil - 22un
1º Pavimento - Sanitários e vestiários - aldulto e infantil - 23un
2º Pavimento - Sanitários e vestiários - aldulto e infantil - 24un
3º Pavimento - Sanitários e vestiários - aldulto e infantil - 24un</t>
  </si>
  <si>
    <t>Toalheiro/dispenser de papel toalha interfolhado, confeccionado em ABS, com acabamento na cor branca. Ref.: linha Invoq premisse ou similarToalheiro/dispenser de papel toalha interfolhado, confeccionado em ABS, com acabamento na cor branca. Ref.: linha Invoq premisse ou similar
Térreo - Sanitários e vestiários - aldulto e infantil - 19un
1º Pavimento - Sanitários e vestiários - aldulto e infantil - 17un
2º Pavimento - Sanitários e vestiários - aldulto e infantil - 12un
3º Pavimento - Sanitários e vestiários - aldulto e infantil - 15un</t>
  </si>
  <si>
    <t>Dispenser de sabonete líquido de acionamento manual para parede, com reservatório 600ml confeccionado em ABS e acabamento na cor branca. Ref.: linha Invoq premisse
Térreo - Sanitários e vestiários - aldulto e infantil - 19un
1º Pavimento - Sanitários e vestiários - aldulto e infantil - 21un
2º Pavimento - Sanitários e vestiários - aldulto e infantil - 16un
3º Pavimento - Sanitários e vestiários - aldulto e infantil - 19un</t>
  </si>
  <si>
    <t>Fornecimento e instalação de Torneira de aço inox para fixação em parede com acabamento cromado com bico para jardim/tanque 1/2 " OU 3/4 " Ref.: DECA Cód.: 1154.C34
Térreo - DML e sala da saúde - 2un
1º Pavimento - Circulação Horta - 2un
2º Pavimento - DML - 1un</t>
  </si>
  <si>
    <t>Fornecimento e instalação de tanque de louça com coluna
Térreo - DML e sala da saúde - 2un
2º Pavimento - DML - 1un</t>
  </si>
  <si>
    <t>Ducha higiênica completa com registro e acabamento cromado ref. 1984 C40 ACT CR linha Targa, Deca ou equivalente técnico
Térreo - Sanitários infantil - 2un</t>
  </si>
  <si>
    <t>Fornecimento e instalação de revestimento de piso cimentado desempenado
Térreo - 229,86m²
3º Pavimento - 462,87m²</t>
  </si>
  <si>
    <t>Plantio de grama
Térreo - Área externa - 582,87m²
1º Pavimento - Horta - 46,40m²</t>
  </si>
  <si>
    <t>PM02 - PORTA DE MADEIRA 1 FOLHA DE ABRIR COM ACABAMENTO NA COR BRANCA PARA SANITÁRIO PCD, COM BATE MACAS EM CHAPA DE INOX ESCOVADO E BARRA DE APOIO EM AÇO INOX EM AMBAS AS FACES DA PORTA. DIMENSÕES 90X210CM
Térreo - Sanitário PCD - 1 unidades
1º Pavimento - Sanitário PCD - 4 unidades
2º Pavimento - Sanitário PCD - 2 unidades
3º Pavimento - Sanitário e vestiário PCD - 3 unidades</t>
  </si>
  <si>
    <t>FORNECIMENTO DE TRANSFORMADOR A SECO, 13,8KV / 380 V. LIGAÇÃO TRIÂNGULO/ESTRELA. POTÊNCIA NOMINAL DE 630KVA.</t>
  </si>
  <si>
    <t>DISJUNTORES CAIXA MOLDADA</t>
  </si>
  <si>
    <t>cj</t>
  </si>
  <si>
    <t>TERRAPLANAGEM</t>
  </si>
  <si>
    <t>Remoção de pavimentação existente (Blocos de concreto)</t>
  </si>
  <si>
    <t>Escavação mecanizada
h=30 cm; área de 7.762 m²</t>
  </si>
  <si>
    <t>Transporte de material (solo) retirado até 10 km
2.328 m³ x 1,30</t>
  </si>
  <si>
    <t>Enchimento (aterro) das áreas das calçadas com solo arenoso, espalhamento, regularização e convenientemente compactado
h = 17 cm
1.430 m² x 0,17 x 1,30 = 316 m³</t>
  </si>
  <si>
    <t>Camada de assentamento de areia limpa, com espalhamento e nivelamento
areia e=5 cm
Volume= 7.762 x 0,05 = 388,1 m³</t>
  </si>
  <si>
    <t>Pavimentação com bloco de concreto intertravado tipo Paver 35 Mpa
e=8 cm  assentado com juntas preenchidas e compactação
- Estacionamento</t>
  </si>
  <si>
    <t>Pavimentação com bloco de concreto intertravado tipo Paver 35 Mpa
e=6 cm  assentado com juntas preenchidas e compactação
- Calçadas</t>
  </si>
  <si>
    <t>Meio fio de concreto pré-moldado
15 x 30 cm</t>
  </si>
  <si>
    <t>Meio fio de concreto pré-moldado
12 x 30 cm</t>
  </si>
  <si>
    <t>PPR - Curva de Transposição 25 mm
Térreo - 1 unidade</t>
  </si>
  <si>
    <t>PPR - Tê 25 mm
Térreo - 1 unidade</t>
  </si>
  <si>
    <t>PVC Marrom Soldável - Cap Soldável 40 mm
1° Pavimento - 1 unidade</t>
  </si>
  <si>
    <t>PVC Marrom Soldável - Joelho 90º Soldável 40 mm
1° Pavimento - 1 unidade</t>
  </si>
  <si>
    <t xml:space="preserve">PVC Marrom Soldável - Luva Soldável 32 mm
1° Pavimento - 1 unidade </t>
  </si>
  <si>
    <t xml:space="preserve">PVC Marrom Soldável - Tê de Redução Soldável 40 x 25 mm
1° Pavimento - 1 unidade </t>
  </si>
  <si>
    <t>PVC Marrom Soldável - Tê de Redução Soldável 50 x 40 mm
1° Pavimento - 1 unidade</t>
  </si>
  <si>
    <t>PVC Marrom Soldável - Tê Soldável 50 mm
Térreo - 1 unidade</t>
  </si>
  <si>
    <t xml:space="preserve">PVC Marrom Soldável - Tê Soldável 60 mm
4° Pavimento - 5 unidades </t>
  </si>
  <si>
    <t>Reservatório Enterrado
Térreo - 1 unidade</t>
  </si>
  <si>
    <t>Reservatório 20m³
4° Pavimento - 1 unidade</t>
  </si>
  <si>
    <t xml:space="preserve">PPR - Tê 25 mm
Térreo - 1 unidade </t>
  </si>
  <si>
    <t>PVC Marrom Soldável - Tê Soldável 25 mm
Térreo - 1 unidade</t>
  </si>
  <si>
    <t xml:space="preserve">PVC Marrom Soldável - Cap Soldável 32 mm
Térreo - 1 unidade </t>
  </si>
  <si>
    <t>PVC Esgoto Série Normal - Tê 50 x 50 mm
4° Pavimento - 1 unidade
2° Pavimento - 1 unidade</t>
  </si>
  <si>
    <t>TOTAL - PAVIMENTAÇÃO</t>
  </si>
  <si>
    <t>TOTAL - DISPOSITIVOS PARA COCÇÃO</t>
  </si>
  <si>
    <t>TOTAL - PPCI</t>
  </si>
  <si>
    <t>TOTAL - DRENAGEM</t>
  </si>
  <si>
    <t>TOTAL - HIDROSSANITÁRIO</t>
  </si>
  <si>
    <t>TOTAL - ÁGUA QUENTE</t>
  </si>
  <si>
    <t>TOTAL - ESGOTO</t>
  </si>
  <si>
    <t>TOTAL - ÁGUA FRIA</t>
  </si>
  <si>
    <t>TOTAL - SISTEMA DE CABEAMENTO ESTRUTURADO</t>
  </si>
  <si>
    <t>TOTAL - DETECÇÃO E ALARME DE INCÊNDIO</t>
  </si>
  <si>
    <t>TOTAL - ATERRAMENTO E PROTEÇÃO CONTRA DESCARGAS ATMOSFÉRICAS</t>
  </si>
  <si>
    <t>TOTAL - ELÉTRICA</t>
  </si>
  <si>
    <t>TOTAL - ESTRUTURAL</t>
  </si>
  <si>
    <t>TOTAL - DIVERSOS</t>
  </si>
  <si>
    <t>ARQUITETURA</t>
  </si>
  <si>
    <t xml:space="preserve">Concreto C30 </t>
  </si>
  <si>
    <t>10.1.2</t>
  </si>
  <si>
    <t>10.1.3</t>
  </si>
  <si>
    <t>10.1.4</t>
  </si>
  <si>
    <t>10.1.5</t>
  </si>
  <si>
    <t>Fornecimento e aplicação de chapisco - PAREDES INTERNAS ANTES DE RECEBEREM EMBOÇO
Térreo - Paredes internas - 1656,17m²
1º Pavimento - Paredes internas - 1703,59m²
2º Pavimento - Paredes internas - 1705,35m²
3º Pavimento - Paredes internas - 1639,99m²
4º Pavimento - Paredes internas - 361,54m²</t>
  </si>
  <si>
    <t>RODAPÉS</t>
  </si>
  <si>
    <t>11.1.2</t>
  </si>
  <si>
    <t>11.2.3</t>
  </si>
  <si>
    <t>11.2.4</t>
  </si>
  <si>
    <t>11.2.5</t>
  </si>
  <si>
    <t>11.2.6</t>
  </si>
  <si>
    <t>11.2.7</t>
  </si>
  <si>
    <t>12.4</t>
  </si>
  <si>
    <t>BANCADAS DE INOX</t>
  </si>
  <si>
    <t>BANCADAS DE GRANITO</t>
  </si>
  <si>
    <t>LOUÇAS E METAIS SANITÁRIOS</t>
  </si>
  <si>
    <t>ELEVADOR</t>
  </si>
  <si>
    <t>SOLEIRAS e PEITORIS</t>
  </si>
  <si>
    <t>Peitoril em granito com pingadeira para esquadrias</t>
  </si>
  <si>
    <t>Soleira de granito cinza andorinha, largura conforme alvenaria, e=2cm, assentada com argamassa de alta adesividade</t>
  </si>
  <si>
    <t>JA01 - JANELA DE ALUMÍNIO MAXIM-AR 1 FOLHA COM ACABAMENTO EM ALUMÍNIO BRANCO E VIDRO INCOLOR 10MM – Dimensões - 1,10 x 0,80</t>
  </si>
  <si>
    <t>JA02 - JANELA DE ALUMÍNIO DE CORRER 2 FOLHAS COM 1 FOLHA FIXA COM ACABAMENTO EM ALUMÍNIO BRANCO E VIDRO INCOLOR 10MM – Dimensões - 1,10 x 2,00</t>
  </si>
  <si>
    <t>JA03 - JANELA DE ALUMÍNIO MAXIM-AR 1 FOLHA COM ACABAMENTO EM ALUMÍNIO BRANCO E VIDRO INCOLOR 10MM – Dimensões - 1,00 x 0,80</t>
  </si>
  <si>
    <t>JA04 - JANELA DE ALUMÍNIO MAXIM-AR 2 FOLHAS COM 1 FOLHA FIXA COM ACABAMENTO EM ALUMÍNIO BRANCO E VIDRO INCOLOR 10MM – Dimensões - 1,40 x 1,40</t>
  </si>
  <si>
    <t>JA05 - JANELA DE ALUMÍNIO MAXIM-AR 1 FOLHA COM ACABAMENTO EM ALUMÍNIO BRANCO E VIDRO INCOLOR 10MM – Dimensões - 0,90 x 0,80</t>
  </si>
  <si>
    <t>JA06 - JANELA DE ALUMÍNIO MAXIM-AR 2 FOLHAS COM 1 FOLHA FIXA COM ACABAMENTO EM ALUMÍNIO BRANCO E VIDRO INCOLOR 10MM - 1,20 x 1,40</t>
  </si>
  <si>
    <t>JA07 - JANELA DE ALUMÍNIO MAXIM-AR 2 FOLHAS COM 1 FOLHA FIXA COM ACABAMENTO EM ALUMÍNIO BRANCO E VIDRO INCOLOR 10MM - 1,60 x 1,10</t>
  </si>
  <si>
    <t>JA08 - JANELA DE ALUMÍNIO MAXIM-AR 4 FOLHAS COM ACABAMENTO EM ALUMÍNIO BRANCO E VIDRO INCOLOR 10MM - 2,50 x 1,40</t>
  </si>
  <si>
    <t>JA09 - JANELA DE ALUMÍNIO MAXIM-AR 2 FOLHAS COM 1 FOLHA FIXA COM ACABAMENTO EM ALUMÍNIO BRANCO E VIDRO INCOLOR 10MM - 1,40 x 1,60</t>
  </si>
  <si>
    <t>JA10 - JANELA DE ALUMÍNIO COM 1 FOLHA FIXA COM ACABAMENTO EM ALUMÍNIO BRANCO E VIDRO INCOLOR 10MM - 2,50 x 0,80</t>
  </si>
  <si>
    <t>VERGAS E CONTRAVERGAS</t>
  </si>
  <si>
    <t>8.1.1</t>
  </si>
  <si>
    <t>8.1.2</t>
  </si>
  <si>
    <t>8.1.3</t>
  </si>
  <si>
    <t>8.1.4</t>
  </si>
  <si>
    <t>8.1.5</t>
  </si>
  <si>
    <t>8.1.6</t>
  </si>
  <si>
    <t>8.2.1</t>
  </si>
  <si>
    <t>8.2.2</t>
  </si>
  <si>
    <t>8.2.3</t>
  </si>
  <si>
    <t>8.3.1</t>
  </si>
  <si>
    <t>ESQUADRIAS DE VIDROS</t>
  </si>
  <si>
    <t>SERVIÇOS INICIAIS E ADMINISTRAÇÃO</t>
  </si>
  <si>
    <t xml:space="preserve"> 1.1 </t>
  </si>
  <si>
    <t>DESPESAS INICIAIS</t>
  </si>
  <si>
    <t>1.1.1</t>
  </si>
  <si>
    <t xml:space="preserve"> 1.2 </t>
  </si>
  <si>
    <t>SERVIÇOS INICIAIS</t>
  </si>
  <si>
    <t>1.2.1</t>
  </si>
  <si>
    <t>1.2.2</t>
  </si>
  <si>
    <t>CANTEIRO DE OBRAS</t>
  </si>
  <si>
    <t>LOCAÇÃO DA OBRA</t>
  </si>
  <si>
    <t>2.1.1</t>
  </si>
  <si>
    <t>Locação convencional de obra, utilizando gabarito de tábuas corridas pontaletadas a cada 2,00m -  2 utilizações.</t>
  </si>
  <si>
    <t>2.1.2</t>
  </si>
  <si>
    <t>Execução de sanitário e vestiário em canteiro de obra em chapa de madeira compensada, não incluso mobiliário.</t>
  </si>
  <si>
    <t>2.1.3</t>
  </si>
  <si>
    <t>Execução de refeitório em canteiro de obra em chapa de madeira compensada, não incluso mobiliário e equipamentos.</t>
  </si>
  <si>
    <t>2.1.4</t>
  </si>
  <si>
    <t>Execução de almoxarifado em canteiro de obra em chapa de madeira compensada, incluso prateleiras.</t>
  </si>
  <si>
    <t>2.1.5</t>
  </si>
  <si>
    <t>Execução de escritório em canteiro de obra em chapa de madeira compensada, não incluso mobiliário e equipamentos.</t>
  </si>
  <si>
    <t>Execução de central de formas, produção de argamassa ou concreto em canteiro de obra, não incluso mobiliário e equipamentos.</t>
  </si>
  <si>
    <t>2.1.7</t>
  </si>
  <si>
    <t>Execução de central de armadura em canteiro de obra, não incluso mobiliário e equipamentos.</t>
  </si>
  <si>
    <t>Mestre de Obras -  (Média de 8 Horas diárias no canteiro de obra x 24 meses)</t>
  </si>
  <si>
    <t>ENGENHEIRO CIVIL / ARQUITETO COM ENCARGOS COMPLEMENTARES - responsável Técnico pela execução -  (Média de 8 Horas diárias no canteiro de obra x 24 meses)</t>
  </si>
  <si>
    <t>Anotação de Responsabilidade Técnica  (eng. Civil/arquiteto, eletrecista e mecânico)</t>
  </si>
  <si>
    <r>
      <t xml:space="preserve">Projeto As Built - </t>
    </r>
    <r>
      <rPr>
        <b/>
        <sz val="7"/>
        <rFont val="Arial"/>
        <family val="2"/>
      </rPr>
      <t>Arquitetônico</t>
    </r>
    <r>
      <rPr>
        <sz val="7"/>
        <rFont val="Arial"/>
        <family val="2"/>
      </rPr>
      <t xml:space="preserve">
Térreo: 1.783,43m² 
1º Pavto: 1.583,97m²
2º Pavto: 1.488,68m²
3º Pavto: 1.498,85m²
4º Pavto: 144,65m²</t>
    </r>
  </si>
  <si>
    <r>
      <t xml:space="preserve">Projeto As Built - </t>
    </r>
    <r>
      <rPr>
        <b/>
        <sz val="7"/>
        <rFont val="Arial"/>
        <family val="2"/>
      </rPr>
      <t>Hidrossanitário</t>
    </r>
    <r>
      <rPr>
        <sz val="7"/>
        <rFont val="Arial"/>
        <family val="2"/>
      </rPr>
      <t xml:space="preserve">
Térreo: 1.783,43m² 
1º Pavto: 1.583,97m²
2º Pavto: 1.488,68m²
3º Pavto: 1.498,85m²
4º Pavto: 144,65m²</t>
    </r>
  </si>
  <si>
    <r>
      <t xml:space="preserve">Projeto As Built - </t>
    </r>
    <r>
      <rPr>
        <b/>
        <sz val="7"/>
        <rFont val="Arial"/>
        <family val="2"/>
      </rPr>
      <t>Elétrico</t>
    </r>
    <r>
      <rPr>
        <sz val="7"/>
        <rFont val="Arial"/>
        <family val="2"/>
      </rPr>
      <t xml:space="preserve">
Térreo: 1.783,43m² 
1º Pavto: 1.583,97m²
2º Pavto: 1.488,68m²
3º Pavto: 1.498,85m²
4º Pavto: 144,65m²</t>
    </r>
  </si>
  <si>
    <t>Limpeza final (interna e externa)</t>
  </si>
  <si>
    <t>1.2.3</t>
  </si>
  <si>
    <t>1.2.4</t>
  </si>
  <si>
    <t>1.2.5</t>
  </si>
  <si>
    <t>3.3</t>
  </si>
  <si>
    <t>3.4</t>
  </si>
  <si>
    <t>3.5</t>
  </si>
  <si>
    <t>3.6</t>
  </si>
  <si>
    <t>TOTAL - SERVIÇOS INICIAIS E ADMINISTRAÇÃO</t>
  </si>
  <si>
    <t>5.3</t>
  </si>
  <si>
    <t>5.4</t>
  </si>
  <si>
    <t>5.5</t>
  </si>
  <si>
    <t>1.3.1</t>
  </si>
  <si>
    <t>1.3.1.1</t>
  </si>
  <si>
    <t>1.3.1.2</t>
  </si>
  <si>
    <t>1.3.1.3</t>
  </si>
  <si>
    <t>1.3.1.4</t>
  </si>
  <si>
    <t>1.3.1.5</t>
  </si>
  <si>
    <t>1.3.1.6</t>
  </si>
  <si>
    <t>1.3.1.7</t>
  </si>
  <si>
    <t>1.4.1</t>
  </si>
  <si>
    <t>1.4.2</t>
  </si>
  <si>
    <t>1.4.3</t>
  </si>
  <si>
    <t>1.4.4</t>
  </si>
  <si>
    <t>1.4.5</t>
  </si>
  <si>
    <t>1.4.6</t>
  </si>
  <si>
    <t>1.4.7</t>
  </si>
  <si>
    <t>1.5.1</t>
  </si>
  <si>
    <t>1.5.2</t>
  </si>
  <si>
    <t>1.5.3</t>
  </si>
  <si>
    <t>1.5.4</t>
  </si>
  <si>
    <t>DEMOLIÇÕES E MOVIMENTAÇÃO DE TERRA</t>
  </si>
  <si>
    <t>TOTAL - DEMOLIÇÕES E MOVIMENTAÇÃO DE TERRA</t>
  </si>
  <si>
    <t>3.1.1</t>
  </si>
  <si>
    <t>3.1.2</t>
  </si>
  <si>
    <t>3.1.3</t>
  </si>
  <si>
    <t>3.1.3.1</t>
  </si>
  <si>
    <t>3.1.4</t>
  </si>
  <si>
    <t>3.1.4.1</t>
  </si>
  <si>
    <t>3.2.1</t>
  </si>
  <si>
    <t>3.3.1</t>
  </si>
  <si>
    <t>3.4.1</t>
  </si>
  <si>
    <t>3.4.2</t>
  </si>
  <si>
    <t>3.4.3</t>
  </si>
  <si>
    <t>3.4.4</t>
  </si>
  <si>
    <t>3.5.1</t>
  </si>
  <si>
    <t>3.5.1.1</t>
  </si>
  <si>
    <t>3.5.1.2</t>
  </si>
  <si>
    <t>3.6.1</t>
  </si>
  <si>
    <t>3.6.1.1</t>
  </si>
  <si>
    <t>4.1.1</t>
  </si>
  <si>
    <t>4.1.2</t>
  </si>
  <si>
    <t>4.1.3</t>
  </si>
  <si>
    <t>4.1.4</t>
  </si>
  <si>
    <t>4.1.5</t>
  </si>
  <si>
    <t>4.1.6</t>
  </si>
  <si>
    <t>4.2</t>
  </si>
  <si>
    <t>4.2.1</t>
  </si>
  <si>
    <t>4.2.1.1</t>
  </si>
  <si>
    <t>4.2.1.2</t>
  </si>
  <si>
    <t>4.2.1.3</t>
  </si>
  <si>
    <t>4.2.1.4</t>
  </si>
  <si>
    <t>4.2.1.5</t>
  </si>
  <si>
    <t>4.2.1.6</t>
  </si>
  <si>
    <t>4.2.1.7</t>
  </si>
  <si>
    <t>4.2.1.8</t>
  </si>
  <si>
    <t>4.2.1.9</t>
  </si>
  <si>
    <t>4.2.2</t>
  </si>
  <si>
    <t>4.2.2.1</t>
  </si>
  <si>
    <t>4.2.2.2</t>
  </si>
  <si>
    <t>4.2.2.3</t>
  </si>
  <si>
    <t>4.2.2.4</t>
  </si>
  <si>
    <t>4.2.2.5</t>
  </si>
  <si>
    <t>4.2.2.6</t>
  </si>
  <si>
    <t>4.2.2.7</t>
  </si>
  <si>
    <t>4.2.2.8</t>
  </si>
  <si>
    <t>4.2.2.9</t>
  </si>
  <si>
    <t>4.2.2.10</t>
  </si>
  <si>
    <t>4.2.2.11</t>
  </si>
  <si>
    <t>4.2.2.12</t>
  </si>
  <si>
    <t>4.2.2.13</t>
  </si>
  <si>
    <t>4.2.2.14</t>
  </si>
  <si>
    <t>4.2.3</t>
  </si>
  <si>
    <t>4.2.3.1</t>
  </si>
  <si>
    <t>4.2.3.2</t>
  </si>
  <si>
    <t>4.2.3.3</t>
  </si>
  <si>
    <t>4.2.3.4</t>
  </si>
  <si>
    <t>4.2.3.5</t>
  </si>
  <si>
    <t>4.2.4</t>
  </si>
  <si>
    <t>4.2.4.1</t>
  </si>
  <si>
    <t>4.2.4.2</t>
  </si>
  <si>
    <t>4.2.4.3</t>
  </si>
  <si>
    <t>4.3</t>
  </si>
  <si>
    <t>4.3.1</t>
  </si>
  <si>
    <t>4.3.1.1</t>
  </si>
  <si>
    <t>4.3.1.2</t>
  </si>
  <si>
    <t>4.3.1.3</t>
  </si>
  <si>
    <t>4.3.1.5</t>
  </si>
  <si>
    <t>4.3.2</t>
  </si>
  <si>
    <t>4.3.2.1</t>
  </si>
  <si>
    <t>4.3.2.2</t>
  </si>
  <si>
    <t>4.3.2.3</t>
  </si>
  <si>
    <t>4.3.2.4</t>
  </si>
  <si>
    <t>4.3.2.5</t>
  </si>
  <si>
    <t>4.3.2.6</t>
  </si>
  <si>
    <t>4.3.2.7</t>
  </si>
  <si>
    <t>4.3.2.8</t>
  </si>
  <si>
    <t>4.3.2.9</t>
  </si>
  <si>
    <t>4.3.2.10</t>
  </si>
  <si>
    <t>4.3.2.11</t>
  </si>
  <si>
    <t>4.3.3</t>
  </si>
  <si>
    <t>4.3.3.1</t>
  </si>
  <si>
    <t>4.3.3.2</t>
  </si>
  <si>
    <t>4.3.3.3</t>
  </si>
  <si>
    <t>4.3.3.4</t>
  </si>
  <si>
    <t>4.3.4</t>
  </si>
  <si>
    <t>4.3.4.1</t>
  </si>
  <si>
    <t>4.3.5</t>
  </si>
  <si>
    <t>4.3.5.1</t>
  </si>
  <si>
    <t>4.3.6</t>
  </si>
  <si>
    <t>4.3.6.1</t>
  </si>
  <si>
    <t>4.4</t>
  </si>
  <si>
    <t>4.4.1</t>
  </si>
  <si>
    <t>4.4.1.1</t>
  </si>
  <si>
    <t>4.4.1.2</t>
  </si>
  <si>
    <t>4.4.1.3</t>
  </si>
  <si>
    <t>4.4.1.4</t>
  </si>
  <si>
    <t>4.4.1.5</t>
  </si>
  <si>
    <t>4.4.1.6</t>
  </si>
  <si>
    <t>4.4.1.7</t>
  </si>
  <si>
    <t>4.4.1.8</t>
  </si>
  <si>
    <t>4.4.1.9</t>
  </si>
  <si>
    <t>4.4.1.10</t>
  </si>
  <si>
    <t>4.4.1.11</t>
  </si>
  <si>
    <t>4.4.1.12</t>
  </si>
  <si>
    <t>4.4.1.13</t>
  </si>
  <si>
    <t>4.4.1.14</t>
  </si>
  <si>
    <t>4.4.1.15</t>
  </si>
  <si>
    <t>4.4.2</t>
  </si>
  <si>
    <t>4.4.2.1</t>
  </si>
  <si>
    <t>4.4.2.2</t>
  </si>
  <si>
    <t>4.4.2.3</t>
  </si>
  <si>
    <t>4.4.2.4</t>
  </si>
  <si>
    <t>4.4.2.5</t>
  </si>
  <si>
    <t>4.4.2.6</t>
  </si>
  <si>
    <t>4.4.2.7</t>
  </si>
  <si>
    <t>4.4.2.8</t>
  </si>
  <si>
    <t>4.4.2.9</t>
  </si>
  <si>
    <t>4.4.2.10</t>
  </si>
  <si>
    <t>4.4.2.11</t>
  </si>
  <si>
    <t>4.4.2.12</t>
  </si>
  <si>
    <t>4.5</t>
  </si>
  <si>
    <t>4.5.1</t>
  </si>
  <si>
    <t>4.5.2</t>
  </si>
  <si>
    <t>4.5.3</t>
  </si>
  <si>
    <t>4.6</t>
  </si>
  <si>
    <t>4.6.1</t>
  </si>
  <si>
    <t>4.6.2</t>
  </si>
  <si>
    <t>4.6.3</t>
  </si>
  <si>
    <t>4.7</t>
  </si>
  <si>
    <t>4.7.1</t>
  </si>
  <si>
    <t>4.7.1.1</t>
  </si>
  <si>
    <t>4.7.1.2</t>
  </si>
  <si>
    <t>4.7.1.3</t>
  </si>
  <si>
    <t>4.7.1.4</t>
  </si>
  <si>
    <t>4.7.1.5</t>
  </si>
  <si>
    <t>4.7.1.6</t>
  </si>
  <si>
    <t>4.7.1.7</t>
  </si>
  <si>
    <t>4.7.1.8</t>
  </si>
  <si>
    <t>4.7.1.9</t>
  </si>
  <si>
    <t>4.7.1.10</t>
  </si>
  <si>
    <t>4.7.1.11</t>
  </si>
  <si>
    <t>4.7.1.12</t>
  </si>
  <si>
    <t>4.7.1.13</t>
  </si>
  <si>
    <t>4.7.1.14</t>
  </si>
  <si>
    <t>4.7.1.15</t>
  </si>
  <si>
    <t>4.7.1.16</t>
  </si>
  <si>
    <t>4.7.1.17</t>
  </si>
  <si>
    <t>4.7.1.18</t>
  </si>
  <si>
    <t>4.7.1.19</t>
  </si>
  <si>
    <t>4.7.1.20</t>
  </si>
  <si>
    <t>4.7.1.21</t>
  </si>
  <si>
    <t>4.7.1.22</t>
  </si>
  <si>
    <t>4.7.1.23</t>
  </si>
  <si>
    <t>4.7.1.24</t>
  </si>
  <si>
    <t>4.7.1.25</t>
  </si>
  <si>
    <t>4.7.1.26</t>
  </si>
  <si>
    <t>4.7.1.27</t>
  </si>
  <si>
    <t>4.7.1.28</t>
  </si>
  <si>
    <t>4.7.1.29</t>
  </si>
  <si>
    <t>4.7.2</t>
  </si>
  <si>
    <t>4.7.2.1</t>
  </si>
  <si>
    <t>4.7.2.2</t>
  </si>
  <si>
    <t>4.7.2.3</t>
  </si>
  <si>
    <t>4.7.2.4</t>
  </si>
  <si>
    <t>4.7.3</t>
  </si>
  <si>
    <t>4.7.3.1</t>
  </si>
  <si>
    <t>4.7.3.2</t>
  </si>
  <si>
    <t>4.7.3.3</t>
  </si>
  <si>
    <t>4.7.3.4</t>
  </si>
  <si>
    <t>4.7.4</t>
  </si>
  <si>
    <t>4.7.4.1</t>
  </si>
  <si>
    <t>4.7.4.2</t>
  </si>
  <si>
    <t>4.7.4.3</t>
  </si>
  <si>
    <t>4.7.5</t>
  </si>
  <si>
    <t>4.7.5.1</t>
  </si>
  <si>
    <t>4.7.5.2</t>
  </si>
  <si>
    <t>4.7.5.3</t>
  </si>
  <si>
    <t>4.7.5.4</t>
  </si>
  <si>
    <t>4.7.5.5</t>
  </si>
  <si>
    <t>4.7.5.6</t>
  </si>
  <si>
    <t>4.7.5.7</t>
  </si>
  <si>
    <t>4.7.5.8</t>
  </si>
  <si>
    <t>5.1.1</t>
  </si>
  <si>
    <t>5.2.1</t>
  </si>
  <si>
    <t>5.2.2</t>
  </si>
  <si>
    <t>5.2.3</t>
  </si>
  <si>
    <t>5.2.4</t>
  </si>
  <si>
    <t>5.3.1</t>
  </si>
  <si>
    <t>5.3.2</t>
  </si>
  <si>
    <t>5.4.1</t>
  </si>
  <si>
    <t>5.4.1.1</t>
  </si>
  <si>
    <t>5.4.1.2</t>
  </si>
  <si>
    <t>5.4.1.3</t>
  </si>
  <si>
    <t>5.4.1.4</t>
  </si>
  <si>
    <t>5.4.1.5</t>
  </si>
  <si>
    <t>5.4.1.6</t>
  </si>
  <si>
    <t>5.4.1.7</t>
  </si>
  <si>
    <t>5.5.1</t>
  </si>
  <si>
    <t>5.5.2</t>
  </si>
  <si>
    <t>5.5.3</t>
  </si>
  <si>
    <t>5.5.4</t>
  </si>
  <si>
    <t>5.5.5</t>
  </si>
  <si>
    <t>5.5.6</t>
  </si>
  <si>
    <t>5.5.7</t>
  </si>
  <si>
    <t>5.5.8</t>
  </si>
  <si>
    <t>5.5.9</t>
  </si>
  <si>
    <t>5.5.10</t>
  </si>
  <si>
    <t>5.5.11</t>
  </si>
  <si>
    <t>5.6</t>
  </si>
  <si>
    <t>5.6.1</t>
  </si>
  <si>
    <t>5.6.2</t>
  </si>
  <si>
    <t>5.6.9</t>
  </si>
  <si>
    <t>5.6.7</t>
  </si>
  <si>
    <t>5.6.6</t>
  </si>
  <si>
    <t>5.6.3</t>
  </si>
  <si>
    <t>5.6.4</t>
  </si>
  <si>
    <t>5.6.5</t>
  </si>
  <si>
    <t>5.6.8</t>
  </si>
  <si>
    <t>5.7</t>
  </si>
  <si>
    <t>5.7.1</t>
  </si>
  <si>
    <t>5.7.2</t>
  </si>
  <si>
    <t>5.7.3</t>
  </si>
  <si>
    <t>5.8</t>
  </si>
  <si>
    <t>5.8.1</t>
  </si>
  <si>
    <t>5.8.1.1</t>
  </si>
  <si>
    <t>5.8.1.2</t>
  </si>
  <si>
    <t>5.8.1.3</t>
  </si>
  <si>
    <t>5.8.1.4</t>
  </si>
  <si>
    <t>5.8.1.5</t>
  </si>
  <si>
    <t>5.8.1.6</t>
  </si>
  <si>
    <t>5.8.1.7</t>
  </si>
  <si>
    <t>5.8.1.8</t>
  </si>
  <si>
    <t>5.8.1.9</t>
  </si>
  <si>
    <t>5.8.1.10</t>
  </si>
  <si>
    <t>5.8.1.11</t>
  </si>
  <si>
    <t>5.8.1.12</t>
  </si>
  <si>
    <t>5.8.2</t>
  </si>
  <si>
    <t>5.8.2.1</t>
  </si>
  <si>
    <t>5.8.2.2</t>
  </si>
  <si>
    <t>5.8.2.3</t>
  </si>
  <si>
    <t>5.8.2.4</t>
  </si>
  <si>
    <t>5.8.2.5</t>
  </si>
  <si>
    <t>5.8.2.6</t>
  </si>
  <si>
    <t>5.8.2.7</t>
  </si>
  <si>
    <t>5.8.3</t>
  </si>
  <si>
    <t>5.8.3.1</t>
  </si>
  <si>
    <t>5.8.3.2</t>
  </si>
  <si>
    <t>5.8.3.3</t>
  </si>
  <si>
    <t>5.8.4</t>
  </si>
  <si>
    <t>5.8.4.1</t>
  </si>
  <si>
    <t>5.8.4.2</t>
  </si>
  <si>
    <t>5.8.4.3</t>
  </si>
  <si>
    <t>5.8.4.4</t>
  </si>
  <si>
    <t>5.8.5</t>
  </si>
  <si>
    <t>5.8.5.1</t>
  </si>
  <si>
    <t>5.8.5.2</t>
  </si>
  <si>
    <t>5.8.6</t>
  </si>
  <si>
    <t>5.8.6.1</t>
  </si>
  <si>
    <t>5.8.6.2</t>
  </si>
  <si>
    <t>5.8.6.3</t>
  </si>
  <si>
    <t>5.8.6.4</t>
  </si>
  <si>
    <t>5.8.6.5</t>
  </si>
  <si>
    <t>5.8.6.6</t>
  </si>
  <si>
    <t>7.1.1</t>
  </si>
  <si>
    <t>7.1.2</t>
  </si>
  <si>
    <t>7.1.3</t>
  </si>
  <si>
    <t>7.1.4</t>
  </si>
  <si>
    <t>7.1.5</t>
  </si>
  <si>
    <t>7.1.6</t>
  </si>
  <si>
    <t>7.1.7</t>
  </si>
  <si>
    <t>7.1.8</t>
  </si>
  <si>
    <t>7.1.9</t>
  </si>
  <si>
    <t>7.1.10</t>
  </si>
  <si>
    <t>7.2.1</t>
  </si>
  <si>
    <t>7.2.2</t>
  </si>
  <si>
    <t>7.3.1</t>
  </si>
  <si>
    <t>7.3.2</t>
  </si>
  <si>
    <t>7.4.1</t>
  </si>
  <si>
    <t>7.4.2</t>
  </si>
  <si>
    <t>7.4.3</t>
  </si>
  <si>
    <t>7.4.4</t>
  </si>
  <si>
    <t>9.1.10</t>
  </si>
  <si>
    <t>9.1.11</t>
  </si>
  <si>
    <t>9.1.12</t>
  </si>
  <si>
    <t>9.1.13</t>
  </si>
  <si>
    <t>9.4</t>
  </si>
  <si>
    <t>9.5</t>
  </si>
  <si>
    <t>9.4.1</t>
  </si>
  <si>
    <t>9.4.3</t>
  </si>
  <si>
    <t>9.5.1</t>
  </si>
  <si>
    <t>9.4.2</t>
  </si>
  <si>
    <t>9.4.4</t>
  </si>
  <si>
    <t>9.4.5</t>
  </si>
  <si>
    <t>9.5.2</t>
  </si>
  <si>
    <t>9.6.1</t>
  </si>
  <si>
    <t>9.7</t>
  </si>
  <si>
    <t>9.7.1</t>
  </si>
  <si>
    <t>9.6</t>
  </si>
  <si>
    <t>9.6.2</t>
  </si>
  <si>
    <t>9.6.3</t>
  </si>
  <si>
    <t>9.6.4</t>
  </si>
  <si>
    <t>9.7.2</t>
  </si>
  <si>
    <t>9.7.3</t>
  </si>
  <si>
    <t>10.1.1.1</t>
  </si>
  <si>
    <t>10.1.1.2</t>
  </si>
  <si>
    <t>10.1.1.3</t>
  </si>
  <si>
    <t>10.1.1.4</t>
  </si>
  <si>
    <t>10.1.1.5</t>
  </si>
  <si>
    <t>10.1.1.6</t>
  </si>
  <si>
    <t>10.1.1.7</t>
  </si>
  <si>
    <t>10.1.1.8</t>
  </si>
  <si>
    <t>10.1.1.9</t>
  </si>
  <si>
    <t>10.1.1.10</t>
  </si>
  <si>
    <t>10.1.1.11</t>
  </si>
  <si>
    <t>10.1.1.12</t>
  </si>
  <si>
    <t>10.1.1.13</t>
  </si>
  <si>
    <t>10.1.1.14</t>
  </si>
  <si>
    <t>10.1.1.15</t>
  </si>
  <si>
    <t>10.1.1.16</t>
  </si>
  <si>
    <t>10.1.1.17</t>
  </si>
  <si>
    <t>10.1.1.18</t>
  </si>
  <si>
    <t>10.1.1.19</t>
  </si>
  <si>
    <t>10.1.1.20</t>
  </si>
  <si>
    <t>10.1.1.21</t>
  </si>
  <si>
    <t>10.1.1.22</t>
  </si>
  <si>
    <t>10.1.1.23</t>
  </si>
  <si>
    <t>10.1.1.24</t>
  </si>
  <si>
    <t>10.1.1.25</t>
  </si>
  <si>
    <t>10.1.1.26</t>
  </si>
  <si>
    <t>10.1.1.27</t>
  </si>
  <si>
    <t>10.1.2.1</t>
  </si>
  <si>
    <t>10.1.2.2</t>
  </si>
  <si>
    <t>10.1.3.1</t>
  </si>
  <si>
    <t>10.1.3.2</t>
  </si>
  <si>
    <t>10.1.4.1</t>
  </si>
  <si>
    <t>10.1.4.2</t>
  </si>
  <si>
    <t>10.1.4.3</t>
  </si>
  <si>
    <t>10.1.4.4</t>
  </si>
  <si>
    <t>10.1.5.1</t>
  </si>
  <si>
    <t>10.1.5.2</t>
  </si>
  <si>
    <t>10.1.5.3</t>
  </si>
  <si>
    <t>10.1.5.4</t>
  </si>
  <si>
    <t>10.1.5.5</t>
  </si>
  <si>
    <t>10.2.1.1</t>
  </si>
  <si>
    <t>10.2.1.2</t>
  </si>
  <si>
    <t>10.2.2.1</t>
  </si>
  <si>
    <t>10.3.1.1</t>
  </si>
  <si>
    <t>10.3.1.3</t>
  </si>
  <si>
    <t>10.3.1.2</t>
  </si>
  <si>
    <t>10.10.1</t>
  </si>
  <si>
    <t>10.3.1.4</t>
  </si>
  <si>
    <t>10.3.1.5</t>
  </si>
  <si>
    <t>10.3.1.6</t>
  </si>
  <si>
    <t>10.3.1.7</t>
  </si>
  <si>
    <t>10.3.1.8</t>
  </si>
  <si>
    <t>10.3.1.9</t>
  </si>
  <si>
    <t>10.3.1.10</t>
  </si>
  <si>
    <t>10.3.1.11</t>
  </si>
  <si>
    <t>10.3.1.12</t>
  </si>
  <si>
    <t>10.3.1.13</t>
  </si>
  <si>
    <t>10.3.1.14</t>
  </si>
  <si>
    <t>10.3.1.15</t>
  </si>
  <si>
    <t>10.3.1.16</t>
  </si>
  <si>
    <t>10.3.1.17</t>
  </si>
  <si>
    <t>10.3.2.1</t>
  </si>
  <si>
    <t>10.3.3.1</t>
  </si>
  <si>
    <t>10.3.4.1</t>
  </si>
  <si>
    <t>10.3.2.2</t>
  </si>
  <si>
    <t>10.3.3.2</t>
  </si>
  <si>
    <t>10.3.4.2</t>
  </si>
  <si>
    <t>10.3.5</t>
  </si>
  <si>
    <t>10.3.5.1</t>
  </si>
  <si>
    <t>10.3.5.2</t>
  </si>
  <si>
    <t>10.3.5.3</t>
  </si>
  <si>
    <t>10.3.5.4</t>
  </si>
  <si>
    <t>10.3.5.5</t>
  </si>
  <si>
    <t>10.7</t>
  </si>
  <si>
    <t>10.8</t>
  </si>
  <si>
    <t>10.9</t>
  </si>
  <si>
    <t>10.10</t>
  </si>
  <si>
    <t>10.4.3</t>
  </si>
  <si>
    <t>10.4.4</t>
  </si>
  <si>
    <t>10.5.2</t>
  </si>
  <si>
    <t>10.5.3</t>
  </si>
  <si>
    <t>10.7.1</t>
  </si>
  <si>
    <t>10.7.2</t>
  </si>
  <si>
    <t>10.8.1</t>
  </si>
  <si>
    <t>10.8.2</t>
  </si>
  <si>
    <t>10.9.1</t>
  </si>
  <si>
    <t>10.10.1.1</t>
  </si>
  <si>
    <t>10.10.1.2</t>
  </si>
  <si>
    <t>10.10.1.3</t>
  </si>
  <si>
    <t>10.10.1.4</t>
  </si>
  <si>
    <t>10.10.1.5</t>
  </si>
  <si>
    <t>10.10.1.6</t>
  </si>
  <si>
    <t>10.10.1.7</t>
  </si>
  <si>
    <t>10.10.1.8</t>
  </si>
  <si>
    <t>10.10.1.9</t>
  </si>
  <si>
    <t>10.9.1.1</t>
  </si>
  <si>
    <t>10.9.1.2</t>
  </si>
  <si>
    <t>10.8.2.1</t>
  </si>
  <si>
    <t>10.8.1.1</t>
  </si>
  <si>
    <t>10.8.1.2</t>
  </si>
  <si>
    <t>10.8.1.3</t>
  </si>
  <si>
    <t>10.8.1.4</t>
  </si>
  <si>
    <t>10.8.1.5</t>
  </si>
  <si>
    <t>10.7.1.1</t>
  </si>
  <si>
    <t>10.7.2.1</t>
  </si>
  <si>
    <t>10.7.1.2</t>
  </si>
  <si>
    <t>10.7.1.3</t>
  </si>
  <si>
    <t>10.7.1.4</t>
  </si>
  <si>
    <t>10.6.2.1</t>
  </si>
  <si>
    <t>10.6.2.2</t>
  </si>
  <si>
    <t>10.6.1.1</t>
  </si>
  <si>
    <t>10.6.1.2</t>
  </si>
  <si>
    <t>10.6.1.3</t>
  </si>
  <si>
    <t>10.6.1.4</t>
  </si>
  <si>
    <t>10.6.1.5</t>
  </si>
  <si>
    <t>10.6.1.6</t>
  </si>
  <si>
    <t>10.6.1.7</t>
  </si>
  <si>
    <t>10.5.3.1</t>
  </si>
  <si>
    <t>10.5.3.2</t>
  </si>
  <si>
    <t>10.5.3.3</t>
  </si>
  <si>
    <t>10.5.2.1</t>
  </si>
  <si>
    <t>10.5.2.2</t>
  </si>
  <si>
    <t>10.5.1.1</t>
  </si>
  <si>
    <t>10.5.1.2</t>
  </si>
  <si>
    <t>10.5.1.3</t>
  </si>
  <si>
    <t>10.5.1.4</t>
  </si>
  <si>
    <t>10.5.1.5</t>
  </si>
  <si>
    <t>10.5.1.6</t>
  </si>
  <si>
    <t>10.5.1.7</t>
  </si>
  <si>
    <t>10.5.1.8</t>
  </si>
  <si>
    <t>10.5.1.9</t>
  </si>
  <si>
    <t>10.5.1.10</t>
  </si>
  <si>
    <t>10.4.4.1</t>
  </si>
  <si>
    <t>10.4.4.2</t>
  </si>
  <si>
    <t>10.4.3.1</t>
  </si>
  <si>
    <t>10.4.2.1</t>
  </si>
  <si>
    <t>10.4.1.1</t>
  </si>
  <si>
    <t>10.4.1.2</t>
  </si>
  <si>
    <t>10.4.1.3</t>
  </si>
  <si>
    <t>10.4.1.4</t>
  </si>
  <si>
    <t>10.4.1.5</t>
  </si>
  <si>
    <t>10.4.1.6</t>
  </si>
  <si>
    <t>10.4.1.7</t>
  </si>
  <si>
    <t>10.4.1.8</t>
  </si>
  <si>
    <t>10.4.1.9</t>
  </si>
  <si>
    <t>11.3</t>
  </si>
  <si>
    <t>11.3.1</t>
  </si>
  <si>
    <t>11.3.2</t>
  </si>
  <si>
    <t>11.3.3</t>
  </si>
  <si>
    <t>12.1.1</t>
  </si>
  <si>
    <t>12.2.2</t>
  </si>
  <si>
    <t>12.1.2</t>
  </si>
  <si>
    <t>12.1.3</t>
  </si>
  <si>
    <t>12.1.4</t>
  </si>
  <si>
    <t>12.1.5</t>
  </si>
  <si>
    <t>12.1.6</t>
  </si>
  <si>
    <t>12.1.7</t>
  </si>
  <si>
    <t>12.1.8</t>
  </si>
  <si>
    <t>12.1.9</t>
  </si>
  <si>
    <t>12.1.10</t>
  </si>
  <si>
    <t>12.1.11</t>
  </si>
  <si>
    <t>12.1.12</t>
  </si>
  <si>
    <t>12.1.13</t>
  </si>
  <si>
    <t>12.1.14</t>
  </si>
  <si>
    <t>12.1.15</t>
  </si>
  <si>
    <t>12.1.16</t>
  </si>
  <si>
    <t>12.1.17</t>
  </si>
  <si>
    <t>12.2.1</t>
  </si>
  <si>
    <t>12.2.3</t>
  </si>
  <si>
    <t>12.2.4</t>
  </si>
  <si>
    <t>12.2.5</t>
  </si>
  <si>
    <t>12.5</t>
  </si>
  <si>
    <t>12.3.1</t>
  </si>
  <si>
    <t>12.3.2</t>
  </si>
  <si>
    <t>12.4.1</t>
  </si>
  <si>
    <t>12.4.2</t>
  </si>
  <si>
    <t>12.5.1</t>
  </si>
  <si>
    <t>12.5.2</t>
  </si>
  <si>
    <t>12.5.3</t>
  </si>
  <si>
    <t>12.5.4</t>
  </si>
  <si>
    <t>12.5.5</t>
  </si>
  <si>
    <t>12.5.6</t>
  </si>
  <si>
    <t>12.5.7</t>
  </si>
  <si>
    <t>12.5.8</t>
  </si>
  <si>
    <t>12.5.9</t>
  </si>
  <si>
    <t>12.5.10</t>
  </si>
  <si>
    <t>12.5.11</t>
  </si>
  <si>
    <t>12.5.12</t>
  </si>
  <si>
    <t>12.5.13</t>
  </si>
  <si>
    <t>12.5.14</t>
  </si>
  <si>
    <t>12.5.15</t>
  </si>
  <si>
    <t>12.5.16</t>
  </si>
  <si>
    <t>12.5.17</t>
  </si>
  <si>
    <t>12.5.18</t>
  </si>
  <si>
    <t>12.5.19</t>
  </si>
  <si>
    <t>12.5.20</t>
  </si>
  <si>
    <t>12.5.21</t>
  </si>
  <si>
    <t>12.5.22</t>
  </si>
  <si>
    <t>12.5.23</t>
  </si>
  <si>
    <t>13.1.1</t>
  </si>
  <si>
    <t>13.1.1.1</t>
  </si>
  <si>
    <t>13.2.2.2</t>
  </si>
  <si>
    <t>13.1.1.2</t>
  </si>
  <si>
    <t>13.1.1.3</t>
  </si>
  <si>
    <t>13.1.1.4</t>
  </si>
  <si>
    <t>13.1.1.5</t>
  </si>
  <si>
    <t>13.1.1.6</t>
  </si>
  <si>
    <t>13.1.1.7</t>
  </si>
  <si>
    <t>13.1.1.8</t>
  </si>
  <si>
    <t>13.1.1.9</t>
  </si>
  <si>
    <t>13.1.2</t>
  </si>
  <si>
    <t>13.1.2.1</t>
  </si>
  <si>
    <t>13.1.2.2</t>
  </si>
  <si>
    <t>13.1.2.3</t>
  </si>
  <si>
    <t>13.1.2.4</t>
  </si>
  <si>
    <t>13.1.2.5</t>
  </si>
  <si>
    <t>13.1.2.6</t>
  </si>
  <si>
    <t>13.2.1</t>
  </si>
  <si>
    <t>13.2.2</t>
  </si>
  <si>
    <t>13.2.2.1</t>
  </si>
  <si>
    <t>13.2.2.3</t>
  </si>
  <si>
    <t>13.2.2.4</t>
  </si>
  <si>
    <t>13.2.2.5</t>
  </si>
  <si>
    <t>13.2.2.6</t>
  </si>
  <si>
    <t>13.2.3</t>
  </si>
  <si>
    <t>13.2.3.1</t>
  </si>
  <si>
    <t>13.2.3.2</t>
  </si>
  <si>
    <t>13.2.3.3</t>
  </si>
  <si>
    <t>13.2.3.4</t>
  </si>
  <si>
    <t>13.2.3.5</t>
  </si>
  <si>
    <t>13.3.1</t>
  </si>
  <si>
    <t>13.3.1.1</t>
  </si>
  <si>
    <t>13.3.1.2</t>
  </si>
  <si>
    <t>13.3.1.3</t>
  </si>
  <si>
    <t>13.3.1.4</t>
  </si>
  <si>
    <t>13.4.1</t>
  </si>
  <si>
    <t>13.4.2</t>
  </si>
  <si>
    <t>13.4.3</t>
  </si>
  <si>
    <t>13.4.4</t>
  </si>
  <si>
    <t>13.4.5</t>
  </si>
  <si>
    <t>13.4.6</t>
  </si>
  <si>
    <t>13.4.7</t>
  </si>
  <si>
    <t>13.4.8</t>
  </si>
  <si>
    <t>13.4.9</t>
  </si>
  <si>
    <t>13.5.1</t>
  </si>
  <si>
    <t>13.5.2</t>
  </si>
  <si>
    <t>13.5.5</t>
  </si>
  <si>
    <t>13.5.3</t>
  </si>
  <si>
    <t>13.5.4</t>
  </si>
  <si>
    <t>13.5.6</t>
  </si>
  <si>
    <t>13.5.7</t>
  </si>
  <si>
    <t>13.5.8</t>
  </si>
  <si>
    <t>13.5.9</t>
  </si>
  <si>
    <t>13.5.10</t>
  </si>
  <si>
    <t>13.5.11</t>
  </si>
  <si>
    <t>13.6</t>
  </si>
  <si>
    <t>13.6.1</t>
  </si>
  <si>
    <t>13.6.1.1</t>
  </si>
  <si>
    <t>13.6.1.2</t>
  </si>
  <si>
    <t>13.6.1.3</t>
  </si>
  <si>
    <t>13.6.1.4</t>
  </si>
  <si>
    <t>13.6.1.5</t>
  </si>
  <si>
    <t>13.6.1.6</t>
  </si>
  <si>
    <t>13.6.1.7</t>
  </si>
  <si>
    <t>13.6.1.8</t>
  </si>
  <si>
    <t>13.6.1.9</t>
  </si>
  <si>
    <t>13.6.1.10</t>
  </si>
  <si>
    <t>13.6.1.11</t>
  </si>
  <si>
    <t>13.6.1.12</t>
  </si>
  <si>
    <t>13.6.1.13</t>
  </si>
  <si>
    <t>13.6.1.14</t>
  </si>
  <si>
    <t>13.6.1.15</t>
  </si>
  <si>
    <t>13.6.1.16</t>
  </si>
  <si>
    <t>13.6.1.17</t>
  </si>
  <si>
    <t>13.6.1.18</t>
  </si>
  <si>
    <t>13.6.1.19</t>
  </si>
  <si>
    <t>13.6.1.20</t>
  </si>
  <si>
    <t>13.6.1.21</t>
  </si>
  <si>
    <t>13.6.1.22</t>
  </si>
  <si>
    <t>13.6.1.23</t>
  </si>
  <si>
    <t>15.1</t>
  </si>
  <si>
    <t>15.1.1</t>
  </si>
  <si>
    <t>15.1.2</t>
  </si>
  <si>
    <t>15.1.3</t>
  </si>
  <si>
    <t>15.1.4</t>
  </si>
  <si>
    <t>15.1.5</t>
  </si>
  <si>
    <t>15.1.6</t>
  </si>
  <si>
    <t>15.1.7</t>
  </si>
  <si>
    <t>2.1.8</t>
  </si>
  <si>
    <t>Transporte de material (solo) retirado até 20 km
660 m³ x 1,30</t>
  </si>
  <si>
    <t>Remoção, transporte e descarte de grama e arbustos</t>
  </si>
  <si>
    <t xml:space="preserve">Remoção, transporte e descarte de grama sintética (Incluindo grama, borracha e areia) </t>
  </si>
  <si>
    <t>Remoção, transporte e descarte de Alambrado e estrutura metálica</t>
  </si>
  <si>
    <t xml:space="preserve">Demolição de viga de concreto - incluindo transporte e descarte </t>
  </si>
  <si>
    <t>PISO EMBORRACHADO</t>
  </si>
  <si>
    <t>Piso emborrachado - monolitico - 50mm - Colorido (Playground e solário)</t>
  </si>
  <si>
    <t>Base em concreto armado 8 cm para implantação do piso emborrachado</t>
  </si>
  <si>
    <t>4.3.4.2</t>
  </si>
  <si>
    <t>Estrutura metálica para suporte das placas fotovoltaicas</t>
  </si>
  <si>
    <t>Passarela para manutenção (11 unidades de 15,00 x 0,80 + 4 unidades de 8,00 x 0,80 - incluindo escada para acesso)</t>
  </si>
  <si>
    <t>4.3.3.5</t>
  </si>
  <si>
    <t>4.3.3.6</t>
  </si>
  <si>
    <t>Contrapisos – Interno – 4 cm</t>
  </si>
  <si>
    <t>Contrapisos 7 cm</t>
  </si>
  <si>
    <t>GÁS</t>
  </si>
  <si>
    <t>12.6</t>
  </si>
  <si>
    <t>12.6.1</t>
  </si>
  <si>
    <t>12.6.2</t>
  </si>
  <si>
    <t>12.6.3</t>
  </si>
  <si>
    <t>12.6.4</t>
  </si>
  <si>
    <t>4.8</t>
  </si>
  <si>
    <t>ACESSIBILIDADE</t>
  </si>
  <si>
    <t>TOTAL - ACESSIBILIDADE</t>
  </si>
  <si>
    <t>Sinalização tátil com chapa metálica e texto em braile no corrimão</t>
  </si>
  <si>
    <t>Piso podotátil</t>
  </si>
  <si>
    <t xml:space="preserve">Execução de piso podotátil interno de inox tipo guia  </t>
  </si>
  <si>
    <t>Execução de piso podotátil interno de inox tipo alerta</t>
  </si>
  <si>
    <t>Execução de piso tátil interno de borracha na borda dos degraus</t>
  </si>
  <si>
    <t>Sinalização dos locais de espera para atendimento assistido</t>
  </si>
  <si>
    <t>Sinalização com fita adesiva e pictograma no piso nos locais de espera</t>
  </si>
  <si>
    <t>Sinalização tátil com texto em relevo em braile</t>
  </si>
  <si>
    <t>Sinalização visual de orientação de destino</t>
  </si>
  <si>
    <t>Mapas táteis</t>
  </si>
  <si>
    <t xml:space="preserve">Mapa tátil com pé fixador vertical em aço e base superior </t>
  </si>
  <si>
    <t>Acabamento superior com placa de design acrílica e texto em braile</t>
  </si>
  <si>
    <t>Sinalização visual - sinalização de local de resgate</t>
  </si>
  <si>
    <t>Placa de sinalização vertical fotoluminescente em parede</t>
  </si>
  <si>
    <t>Sinalização horizontal fotoluminescente no piso</t>
  </si>
  <si>
    <t>Chamada emergência Sanitários</t>
  </si>
  <si>
    <t>Botoeira para chamada de emergencia</t>
  </si>
  <si>
    <t>Fiação da botoeira até a parte superior da porta externa</t>
  </si>
  <si>
    <t>Sirene na porta externa</t>
  </si>
  <si>
    <t>15.2</t>
  </si>
  <si>
    <t>DEMARCAÇÃO</t>
  </si>
  <si>
    <t>Pintura com tinta retrorrefletiva a base de resina acrílica com microesferas de vidro. E=10cm, aplicação manual.  Incluso tinta.
- Demarcação de vaga;
- Áreas Reservadas (zebrada);
- Faixa de pedestre;
- Sinalização horizontal (setas);
- Meio de faixa;
- Titulos e simbolos;</t>
  </si>
  <si>
    <t>PAVIMENTO</t>
  </si>
  <si>
    <t>15.2.1</t>
  </si>
  <si>
    <t>15.2.2</t>
  </si>
  <si>
    <t>15.2.3</t>
  </si>
  <si>
    <t>15.2.4</t>
  </si>
  <si>
    <t>15.2.5</t>
  </si>
  <si>
    <t>15.2.6</t>
  </si>
  <si>
    <t>15.3</t>
  </si>
  <si>
    <t>15.3.1</t>
  </si>
  <si>
    <t>15.3.2</t>
  </si>
  <si>
    <t>Pintura do meio Fio com tinta Acrílica para piso alto tráfego</t>
  </si>
  <si>
    <t>ISS (Referente a Prefeitura de Brusque)</t>
  </si>
  <si>
    <t>VALOR TOTAL - CONSTRUÇÃO DA ESCOLA DO SESC BRUSQUE</t>
  </si>
  <si>
    <t>Execução de alçapão c/ fechamento e recomposição de forro
Térreo - 13 unidades
1º Pavimento - 12 unidades
2º Pavimento - 8 unidades
3º Pavimento - 11 unidades</t>
  </si>
  <si>
    <t>Fornecimento e montagem de forro de gesso em placa - FORRO DE GESSO STANDARD. Inclui o fornecimento e instalação de tabica lisa metálica com pintura eletrostática branca. 
Térreo - 348,81m²
1º Pavimento - 200,46m²
2º Pavimento - 209,58m²
3º Pavimento - 142,81m²</t>
  </si>
  <si>
    <t>BRISES PARA PROTEÇÃO DA FACHADA E FECHAMENTO DE CONDENSADORAS</t>
  </si>
  <si>
    <t>Execução / Reconstituição de alvenaria de vedação com tijolo furado esp=19 cm
Térreo - 760,43 m²
1º Pavimento - 500,03 m²
2º Pavimento - 479,17 m²
3º Pavimento - 909,33 m²</t>
  </si>
  <si>
    <t>4.5.3.1</t>
  </si>
  <si>
    <t>Ligação Flexível com 30 cm – Com malha em aço inox - Mod. 4606C - Fab. Deca - Acab. Cromado</t>
  </si>
  <si>
    <t>Quadro de embutir ou sobrepor abrigado, em chapa metalica, nas dimensoes de 600x600x150mm, barramento 200A c/ trilhos DIN para de equipamentos, borneira SAK para cabos conf, projeto, c/ conexoes, fixacoes, identificacoes, barramentos e acessorios
QD-COZINHA
QDAC-T</t>
  </si>
  <si>
    <t>Quadro de embutir ou sobrepor abrigado, em chapa metalica, nas dimensoes de 600x1100x150mm, barramento 600A c/ trilhos DIN para de equipamentos, borneira SAK para cabos conf, projeto, c/ conexoes, fixacoes, identificacoes, barramentos e acessorios
QGBT</t>
  </si>
  <si>
    <t>Quadro de acionamento com 8 botoeiras, de embutir, abrigado, em chapa metalica, nas dimensoes de 500x500x125mm, barramento 150A c/ trilhos DIN para de equipamentos, borneira SAK para cabos conf, projeto, c/ conexoes, fixacoes, identificacoes, barramentos e acessorios
QCI-QUAD</t>
  </si>
  <si>
    <t>Quadro de embutir ou sobrepor abrigado, em chapa metalica, nas dimensoes de 600x600x150mm, barramento 150A c/ trilhos DIN para de equipamentos, borneira SAK para cabos conf, projeto, c/ conexoes, fixacoes, identificacoes, barramentos e acessorios
QD-ELEV1
QD-ELEV2
QD-ELEV3
QDAC-1
QDAC-2
QDAC-4
QDIT-T
QDIT-1
QDIT-2
QDIT-3
QDIT-4
QD-INC
QD-EXT</t>
  </si>
  <si>
    <t>Minidisjuntor monopolar encaixe em trilho DIN, corrente nominal 32A - 5kA curva C para tensão de 220V
QDAC-T - 15 unidades</t>
  </si>
  <si>
    <t>Minidisjuntor monopolar encaixe em trilho DIN, corrente nominal 20A - 5kA curva C para tensão de 220V
QCI-QUAD - 9 unidades
QD-ELEV1 - 2 unidades
QD-ELEV2 - 2 unidades
QD-ELEV3 - 2 unidades
QDAC-T - 3 unidades
QDAC-1 - 16 unidades
QDAC-2 - 15 unidades
QDAC-4 - 2 unidades
QDIT-1 - 15 unidades
QDIT-2 - 11 unidades
QDIT-3 - 12 unidades
QDIT-4 - 7 unidades
QD-COZINHA - 21 unidades
QDIT-T - 22 unidades</t>
  </si>
  <si>
    <t>Minidisjuntor tripolar encaixe em trilho DIN, corrente nominal 40A - 5kA curva C para tensão de 220V
QD-COZINHA - 1 unidade</t>
  </si>
  <si>
    <t>Minidisjuntor monopolar encaixe em trilho DIN, corrente nominal 40A - 5kA curva C para tensão de 220V
QD-COZINHA - 3 unidades
QDAC-1 - 4 unidades
QDIT-3 - 3 unidades</t>
  </si>
  <si>
    <t>Minidisjuntor bipolar encaixe em trilho DIN, corrente nominal 32A - 5kA curva C para tensão de 220V
QD-EXT - 4 unidades
QDAC-4 - 2 unidades
QDAC-1 - 5 unidades
QDAC-2 - 6 unidades</t>
  </si>
  <si>
    <t>MINI DISJUNTORES</t>
  </si>
  <si>
    <t>DISJUNTORES</t>
  </si>
  <si>
    <t>5.3.1.1</t>
  </si>
  <si>
    <t>5.3.1.2</t>
  </si>
  <si>
    <t>5.3.1.3</t>
  </si>
  <si>
    <t>5.3.1.4</t>
  </si>
  <si>
    <t>5.3.1.5</t>
  </si>
  <si>
    <t>5.3.1.6</t>
  </si>
  <si>
    <t>5.3.1.7</t>
  </si>
  <si>
    <t>5.3.1.8</t>
  </si>
  <si>
    <t>5.3.1.9</t>
  </si>
  <si>
    <t>5.3.1.10</t>
  </si>
  <si>
    <t>5.3.2.1</t>
  </si>
  <si>
    <t>5.3.2.2</t>
  </si>
  <si>
    <t>5.3.2.3</t>
  </si>
  <si>
    <t>5.3.2.4</t>
  </si>
  <si>
    <t>5.3.2.5</t>
  </si>
  <si>
    <t>FORNECIMENTO E INSTALAÇÃO DE SWITCH C/ 24 PORTAS, CATEGORIA 6, 19"X1U, C/ CONEXÕES, FIXAÇÕES E ACESSÓRIOS. REF:: FURUKAWA</t>
  </si>
  <si>
    <t>FORNECIMENTO E INSTALAÇÃO DE SWITCH C/ 48 PORTAS, CATEGORIA 6E, 19"X1U, C/ CONEXÕES, FIXAÇÕES E ACESSÓRIOS. REF:: FURUKAWA</t>
  </si>
  <si>
    <t>FORNECIMENTO E INSTALAÇÃO DE PATCH PANNEL C/ 24 PORTAS, CATEGORIA 6, 19"X1U, C/ CONEXÕES, FIXAÇÕES E ACESSÓRIOS. REF:: ROHS DA FURUKAWA</t>
  </si>
  <si>
    <t>FORNECIMENTO E INSTALAÇÃO DE PATCH PANNEL C/ 48 PORTAS, CATEGORIA 6, 19"X1U, C/ CONEXÕES, FIXAÇÕES E ACESSÓRIOS. REF:: ROHS DA FURUKAWA</t>
  </si>
  <si>
    <t>PLACA CEGA (FRENTE FALSA) PARA RACK 19", 1U, CHAPA METÁLICA E PINTURA EPÓXI. REF.: FURUKAWA</t>
  </si>
  <si>
    <t>ORGANIZADOR HORIZONTAL PARA RACK 19", 1U, CHAPA METÁLICA E PINTURA EPÓXI. REF.: FURUKAWA</t>
  </si>
  <si>
    <t>FORNECIMENTO E INSTALAÇÃO DE PATCH CORD RJ-45/RJ-45 DE 1,5M, CATEGORIA 6. REF: FURUKAWA [PATCH CORD PARA LIGAÇÃO DE EQUIPAMENTOS AOS PONTOS NO PISO/PAREDE]</t>
  </si>
  <si>
    <t>FORNECIMENTO E INSTALAÇÃO DE PATCH CORD RJ-45/RJ-45 DE 2,5M, CATEGORIA 6. REF: FURUKAWA [PATCH CORD PARA LIGAÇÃO DE EQUIPAMENTOS AOS PONTOS NO PISO/PAREDE]</t>
  </si>
  <si>
    <t>INSTALAÇÃO DE CABO UTP 4 PARES TIPO CM CAT. 6, 24 AWG, C/ CONEXÕES, FIXAÇÕES E ACESSÓRIOS. REF: MULTILAN-PLUS FURUKAWA</t>
  </si>
  <si>
    <t>FORNECIMENTO E INSTALAÇÃO DE CABO DE FIBRA ÓPTICA EXTERNO 1 FIBRA SIMPLEX, COM ISOLAMENTO TIPO TIGHT. REF.: FURUKAWA</t>
  </si>
  <si>
    <t>FORNECIMENTO E INSTALAÇÃO DE CABO DE FIBRA ÓPTICA INTERNA 1 FIBRA SIMPLEX, COM ISOLAMENTO TIPO TIGHT. REF.: FURUKAWA</t>
  </si>
  <si>
    <t>FORNECIMENTO E INSTALAÇÃO DE CONECTOR RJ-45 FÊMEA, CATEGORIA 6. REF: FURUKAWA</t>
  </si>
  <si>
    <t>Peitoril em granito com pingadeira para Platibandas</t>
  </si>
  <si>
    <t>Fornecimento e instalação de cobertura e fechamento lateral com telhas metálicas termo acústicas tipo sanduíche - COM ISOLAMENTO EM POLIURETANO DE 30MM
Inclui acabamentos de topo para telha, rufos metálicos e cumeeiras.
Térreo - Cobertura - 118,7m²</t>
  </si>
  <si>
    <t>Fornecimento e instalação de cobertura e fechamento lateral com telhas metálicas termo acústicas tipo sanduíche - TERMOACÚSITCA TP40 ESPESSURA COM ISOLAMENTO DE  50mm, BRANCO PINTADA DE FÁBRICA, ISOLAMENTO EM PU (POLIURETANO).
Inclui acabamentos de topo para telha, rufos metálicos e cumeeiras.
4º Pavimento - Cobertura - 941,57m²</t>
  </si>
  <si>
    <t>4.9</t>
  </si>
  <si>
    <t>4.9.1</t>
  </si>
  <si>
    <t>4.9.2</t>
  </si>
  <si>
    <t>4.9.3</t>
  </si>
  <si>
    <t>4.9.3.1</t>
  </si>
  <si>
    <t>4.9.3.2</t>
  </si>
  <si>
    <t>4.9.4</t>
  </si>
  <si>
    <t>4.9.4.1</t>
  </si>
  <si>
    <t>4.9.5</t>
  </si>
  <si>
    <t>4.9.5.1</t>
  </si>
  <si>
    <t>4.9.6</t>
  </si>
  <si>
    <t>4.9.6.1</t>
  </si>
  <si>
    <t>4.9.7</t>
  </si>
  <si>
    <t>4.9.7.1</t>
  </si>
  <si>
    <t>4.9.7.2</t>
  </si>
  <si>
    <t>4.9.8</t>
  </si>
  <si>
    <t>4.9.8.1</t>
  </si>
  <si>
    <t>4.9.8.2</t>
  </si>
  <si>
    <t>4.8.1</t>
  </si>
  <si>
    <t>TOTAL - ELEVADOR</t>
  </si>
  <si>
    <t>TOTAL - ILUMINAÇÃO E TOMADAS</t>
  </si>
  <si>
    <t>Seguro de Responsabilidade Civil Geral e Risco de Engenharia</t>
  </si>
  <si>
    <t>meses</t>
  </si>
  <si>
    <t>Alvará de Construção junto a prefeitura</t>
  </si>
  <si>
    <t>Taxas de Legalização</t>
  </si>
  <si>
    <t>Vistoria e emissão de Habite-se da vigilância sanitária</t>
  </si>
  <si>
    <t>Vistoria e emissão de Habite-se do Corpo de Bombeiros</t>
  </si>
  <si>
    <t>Emissão de Habite-se da prefeitura</t>
  </si>
  <si>
    <t>1.1.2</t>
  </si>
  <si>
    <t>1.1.1.1</t>
  </si>
  <si>
    <t>1.1.1.2</t>
  </si>
  <si>
    <t>1.1.1.3</t>
  </si>
  <si>
    <t>1.1.1.4</t>
  </si>
  <si>
    <r>
      <t xml:space="preserve">Projeto As Built - </t>
    </r>
    <r>
      <rPr>
        <b/>
        <sz val="7"/>
        <rFont val="Arial"/>
        <family val="2"/>
      </rPr>
      <t>Preventivo Contra Incêndio</t>
    </r>
    <r>
      <rPr>
        <sz val="7"/>
        <rFont val="Arial"/>
        <family val="2"/>
      </rPr>
      <t xml:space="preserve">
Térreo: 1.783,43m² 
1º Pavto: 1.583,97m²
2º Pavto: 1.488,68m²
3º Pavto: 1.498,85m²
4º Pavto: 144,65m²</t>
    </r>
  </si>
  <si>
    <r>
      <t xml:space="preserve">Projeto As Built - </t>
    </r>
    <r>
      <rPr>
        <b/>
        <sz val="7"/>
        <rFont val="Arial"/>
        <family val="2"/>
      </rPr>
      <t>Climatização</t>
    </r>
    <r>
      <rPr>
        <sz val="7"/>
        <rFont val="Arial"/>
        <family val="2"/>
      </rPr>
      <t xml:space="preserve">
Térreo: 1.783,43m² 
1º Pavto: 1.583,97m²
2º Pavto: 1.488,68m²
3º Pavto: 1.498,85m²
4º Pavto: 144,65m²</t>
    </r>
  </si>
  <si>
    <r>
      <t xml:space="preserve">Projeto As Built - </t>
    </r>
    <r>
      <rPr>
        <b/>
        <sz val="7"/>
        <rFont val="Arial"/>
        <family val="2"/>
      </rPr>
      <t>Memorial Descritivo</t>
    </r>
    <r>
      <rPr>
        <sz val="7"/>
        <rFont val="Arial"/>
        <family val="2"/>
      </rPr>
      <t xml:space="preserve">
Térreo: 1.783,43m² 
1º Pavto: 1.583,97m²
2º Pavto: 1.488,68m²
3º Pavto: 1.498,85m²
4º Pavto: 144,65m²</t>
    </r>
  </si>
  <si>
    <t>Tapume - Compensado de Madeira - 10mm, h = 2,20m.</t>
  </si>
  <si>
    <t>IMPERMEABILIZAÇÃO DE PAREDES E PISO DO POÇO DO ELEVADOR</t>
  </si>
  <si>
    <t xml:space="preserve">
</t>
  </si>
  <si>
    <t>Placa de obra, nas dimensões 2,40 x 1,20m em chapa galvanizada nº 24, adesivada.</t>
  </si>
  <si>
    <t>PM01 - PORTA DE MADEIRA DE ABRIR, 1 FOLHA DIMENSÕES 80X210CM, ESPESSURA 3,5CM, REVESTIDA EM LAMINADO MELAMÍNICO NA COR BRANCA, COMPLETA COM FERRAGENS, MAÇANETA TIPO ALAVANCA
3º Pavimento -  - 2,1x0,8 = 3 unidades</t>
  </si>
  <si>
    <t>PM03 - PORTA DE MADEIRA DE ABRIR, 1 FOLHA DIMENSÕES 90X210CM, ESPESSURA 3,5CM, REVESTIDA EM LAMINADO MELAMÍNICO NA COR BRANCA, COMPLETA COM FERRAGENS, MAÇANETA TIPO ALAVANCA
Térreo - 20 unidades
1º Pavimento - 6 unidades
2º Pavimento - 6 unidades
3º Pavimento - 8 unidades
4º Pavimento -  - 4 unidades</t>
  </si>
  <si>
    <t>PM04 - PORTA DE MADEIRA DE ABRIR, 2 FOLHAS DIMENSÕES 160X210CM, ESPESSURA 3,5CM, REVESTIDA EM LAMINADO MELAMÍNICO NA COR BRANCA, COMPLETA COM FERRAGENS, MAÇANETA TIPO ALAVANCA
1º Pavimento - 2 unidades</t>
  </si>
  <si>
    <t>PM06 - PORTA DE MADEIRA DE ABRIR, 1 FOLHA DIMENSÕES 60X210CM, ESPESSURA 3,5CM, REVESTIDA EM LAMINADO MELAMÍNICO NA COR BRANCA, COMPLETA COM FERRAGENS, FECHADURA E MAÇANETA TIPO ALAVANCA
Térreo - 2 unidades
1º Pavimento - Shaft hidro2 unidades
2º Pavimento - 2 unidades
3º Pavimento - 4 unidades</t>
  </si>
  <si>
    <t>PM07 - PORTA DE MADEIRA DE ABRIR, 1 FOLHA DIMENSÕES 70X210CM, ESPESSURA 3,5CM, REVESTIDA EM LAMINADO MELAMÍNICO NA COR BRANCA, COMPLETA COM FERRAGENS, FECHADURA E MAÇANETA TIPO ALAVANCA
Térreo - 4 unidades
1º Pavimento - 6 unidades
2º Pavimento - 4 unidades
3º Pavimento - 4 unidades</t>
  </si>
  <si>
    <t>PM08 - PORTA DE MADEIRA DE ABRIR COM VISOR DE VIDRO 8MM, 1 FOLHA DIMENSÕES 100X210CM, ESPESSURA 3,5CM, REVESTIDA EM LAMINADO MELAMÍNICO NA COR BRANCA, COMPLETA COM FERRAGENS, MAÇANETA TIPO ALAVANCA
Térreo - 6 unidades</t>
  </si>
  <si>
    <t>PM09 - PORTA DE MADEIRA DE ABRIR COM VISOR DE VIDRO 8MM, 1 FOLHA DIMENSÕES 90X210CM, ESPESSURA 3,5CM, REVESTIDA EM LAMINADO MELAMÍNICO NA COR BRANCA, COMPLETA COM FERRAGENS, MAÇANETA TIPO ALAVANCA
Térreo - 5 unidades
1º Pavimento - 10 unidades
2º Pavimento - 13 unidades
3º Pavimento - 2 unidades</t>
  </si>
  <si>
    <t>PM10 - PORTA DE MADEIRA DE ABRIR, 2 FOLHAS DIMENSÕES 122X210CM, ESPESSURA 3,5CM, REVESTIDA EM LAMINADO MELAMÍNICO NA COR BRANCA, COMPLETA COM FERRAGENS, FECHADURA E MAÇANETA TIPO ALAVANCA
3º Pavimento - 3 unidades</t>
  </si>
  <si>
    <r>
      <t xml:space="preserve">LUMINÁRIA QUADRADA DE EMBUTIR EM CORPO EM CHAPA DE AÇO TRATADA COM ACABAMENTO E PINTURA ELETROSTÁTICA NA COR BRANCA, 300X300MM, FLUXO LUMINOSO &gt; 2270lm, EFICIÊNCIA LUMINOSA &gt; 95lm/W, TEMPERATURA DE COR DA LÂMPADA 4000K. REF.: LUMICENTER </t>
    </r>
    <r>
      <rPr>
        <b/>
        <sz val="7"/>
        <rFont val="Arial"/>
        <family val="2"/>
      </rPr>
      <t>LHT45-E2000840</t>
    </r>
  </si>
  <si>
    <r>
      <t xml:space="preserve">LUMINÁRIA QUADRADA DE SOBREPOR EM CORPO EM CHAPA DE AÇO TRATADA COM ACABAMENTO E PINTURA ELETROSTÁTICA NA COR BRANCA, 625X625MM, POTÊNCIA 37W, EFICIÊNCIA LUMINOSA &gt; 100lm/W, TEMPERATURA DE COR DA LÂMPADA 4000K. REF.:LUMICENTER </t>
    </r>
    <r>
      <rPr>
        <b/>
        <sz val="7"/>
        <rFont val="Arial"/>
        <family val="2"/>
      </rPr>
      <t>LHT43-S4000840</t>
    </r>
    <r>
      <rPr>
        <sz val="7"/>
        <rFont val="Arial"/>
        <family val="2"/>
      </rPr>
      <t xml:space="preserve"> </t>
    </r>
  </si>
  <si>
    <r>
      <t xml:space="preserve">LUMINÁRIA QUADRADA DE EMBUTIR EM CORPO EM CHAPA DE AÇO TRATADA COM ACABAMENTO E PINTURA ELETROSTÁTICA NA COR BRANCA, 625X625MM, POTÊNCIA 37W, EFICIÊNCIA LUMINOSA &gt; 100lm/W, TEMPERATURA DE COR DA LÂMPADA 4000K. REF.: LUMICENTER </t>
    </r>
    <r>
      <rPr>
        <b/>
        <sz val="7"/>
        <rFont val="Arial"/>
        <family val="2"/>
      </rPr>
      <t>LHT43-E4000840</t>
    </r>
  </si>
  <si>
    <r>
      <t xml:space="preserve">PROJETOR 225W LED MODULAR, COM EFICIÊNCIA LUMINOSA &gt; 119lm/W, TMEPERATURA DE COR 5000K, INCLUSO SUPORTES DE FIXAÇÃO. REF.: PLUMICENTER </t>
    </r>
    <r>
      <rPr>
        <b/>
        <sz val="7"/>
        <rFont val="Arial"/>
        <family val="2"/>
      </rPr>
      <t>LEX06-S3M850X</t>
    </r>
  </si>
  <si>
    <r>
      <t xml:space="preserve">FORNECIMENTO E INSTALAÇÃO DE SINALIZADOR VISUAL TIPO ESTROBO COM FLASHES DE LUZ PARA SANITÁRIO PNE, COMPATÍVEL COM BOTOEIRA. - REF: </t>
    </r>
    <r>
      <rPr>
        <b/>
        <sz val="7"/>
        <rFont val="Arial"/>
        <family val="2"/>
      </rPr>
      <t>AFSV220</t>
    </r>
    <r>
      <rPr>
        <sz val="7"/>
        <rFont val="Arial"/>
        <family val="2"/>
      </rPr>
      <t xml:space="preserve"> - FAB. ABAFIRE.</t>
    </r>
  </si>
  <si>
    <t>FORNECIMENTO E INSTALAÇÃO BLOCO AUTÔNOMO 4w 30 LEDS, NA COR BRANCA 6500K. Ref. Blumenau Iluminação</t>
  </si>
  <si>
    <r>
      <t xml:space="preserve">LUMINÁRIA ESTANQUE TIPO TARTARUGA, PARA LÂMPADA BULBO A60, PROTEÇÃO IP44 FRONTAL - REF.: LUMICENTER </t>
    </r>
    <r>
      <rPr>
        <b/>
        <sz val="7"/>
        <rFont val="Arial"/>
        <family val="2"/>
      </rPr>
      <t>EX02</t>
    </r>
    <r>
      <rPr>
        <sz val="7"/>
        <rFont val="Arial"/>
        <family val="2"/>
      </rPr>
      <t xml:space="preserve"> </t>
    </r>
  </si>
  <si>
    <r>
      <t xml:space="preserve">FORNECIMENTO E INSTALAÇÃO DE LUMINÁRIA HERMÉTICA LED 2X16W, TEMPERATURA DE COR 4000K, TENSÃO 220V, COM PROTEÇÃO IP65, REF. LUMICENTER </t>
    </r>
    <r>
      <rPr>
        <b/>
        <sz val="7"/>
        <rFont val="Arial"/>
        <family val="2"/>
      </rPr>
      <t>FHT03-S214</t>
    </r>
  </si>
  <si>
    <t>REFLETOR LED RGB IP66 20X16CM, COLOR KINETICS 45W-REF:IMPORTS OU EQUIVALENTE TÉCNICO</t>
  </si>
  <si>
    <t>FORNECIMENTO E INSTALAÇÃO PÉTALA QUÁDRUPLA PARA INSTALAÇÃO EM TOPO DE POSTE RETO E CRUZETA, ENCAIXE Ø60mm, POTÊNCIA 4x150W (600W TOTAL), EFICÁCIA LUMINOSA &gt; 119lm/W, TEMPERATURA DE COR 5000K, CORPO EM ALUMÍNIO COM PINTURA MICROTEXTURIZADA, COM DRIVER. PROTEÇÃO IP66. REF.: LUMICENTER - LEX05-S2M850T2MX</t>
  </si>
  <si>
    <t>FORNECIMENTO E INSTALAÇÃO PÉTALA DUPLA PARA INSTALAÇÃO EM TOPO DE POSTE RETO E CRUZETA, ENCAIXE Ø60mm, POTÊNCIA 2x150W (300W TOTAL), EFICÁCIA LUMINOSA &gt; 119lm/W, TEMPERATURA DE COR 5000K, CORPO EM ALUMÍNIO COM PINTURA MICROTEXTURIZADA, COM DRIVER. PROTEÇÃO IP66. REF.: LUMICENTER - LEX05-S2M850T2MX</t>
  </si>
  <si>
    <t>FORNECIMENTO E INSTALAÇÃO PÉTALA SIMPLES PARA INSTALAÇÃO EM TOPO DE POSTE RETO E CRUZETA, ENCAIXE Ø60mm, POTÊNCIA 1x150W (150W TOTAL), EFICÁCIA LUMINOSA &gt; 119lm/W, TEMPERATURA DE COR 5000K, CORPO EM ALUMÍNIO COM PINTURA MICROTEXTURIZADA, COM DRIVER. PROTEÇÃO IP66. REF.: LUMICENTER - LEX05-S2M850T2MX</t>
  </si>
  <si>
    <t>POSTE TUBULAR EM AÇO, COM TRATAMENTO POR GALVANIZAÇÃO A FOGO, CONFORME NORMA NBR-6323. H= 9,00M – REF. POSTE TELECÔNICO RETO GALEÃO - DTP-TCRF.0940 – COM SUPORTE CENTAL - DTS-4 - PARA UMA, DUAS, OU QUATRO LUMINÁRIAS.</t>
  </si>
  <si>
    <t>8.4</t>
  </si>
  <si>
    <t>8.4.1</t>
  </si>
  <si>
    <t xml:space="preserve">EMITIR LAUDOS DE TESTES, COM AS RESPECTIVAS RESPONSABILIDADES TÉCNICAS (ART OU RRT):
- Laudo do teste de luminosidade, iluminação e sinalização de emergência;
- Laudo do teste do nível de sonoridade de alarme e detecção (central de alarme);
- Laudo do teste de resistência ôhmica e condutividade (para-raios);
- Laudo do teste de condutividade elétrica;
- Laudo de estanqueidade da rede de gás;
- Laudo do teste de funcionamento do sistema hidráulico preventivo;
</t>
  </si>
  <si>
    <t>FORNECIMENTO E INATALAÇÃO DOS PLANOS DE EMERGÊNCIA</t>
  </si>
  <si>
    <t>12.7</t>
  </si>
  <si>
    <t>12.7.1</t>
  </si>
  <si>
    <t>12.7.2</t>
  </si>
  <si>
    <t xml:space="preserve">Instruções com placas em braille em chapa de ACM 30X10cm fixadas no lado interno </t>
  </si>
  <si>
    <t>Instruções com placas em braille em chapa de aço inox 60X40cm</t>
  </si>
  <si>
    <t xml:space="preserve">PISOS - Peças de Reposição </t>
  </si>
  <si>
    <t>Porcelanato – Hangar Chicago - “A” – 60x60cm – Bold – Portobello – 5 caixas = 7,20m².</t>
  </si>
  <si>
    <t>Cerâmica Extrudada - “A” – 30x30cm – Gail – 10 caixas = 11,70m.</t>
  </si>
  <si>
    <t>Piso Vinilico Canela Linha Ambienta – 1,23x0,208m  – Tarkett – 10 caixas = 2,560m².</t>
  </si>
  <si>
    <t>4.3.4.3</t>
  </si>
  <si>
    <t>4.3.4.4</t>
  </si>
  <si>
    <t>4.3.5.2</t>
  </si>
  <si>
    <t>4.3.7</t>
  </si>
  <si>
    <t>4.3.7.1</t>
  </si>
  <si>
    <t>4.3.7.2</t>
  </si>
  <si>
    <t>4.3.7.3</t>
  </si>
  <si>
    <t>Execução de redes provisórias de energia elétrica, de água e de esgoto</t>
  </si>
  <si>
    <t>1.3.1.8</t>
  </si>
  <si>
    <t>Execução de alvenaria de isolamento com Bloco Sical esp=10 cm
3º Pavimento - 567,13 m²</t>
  </si>
  <si>
    <t>4.1.7</t>
  </si>
  <si>
    <t>Execução de Lambri de Madeira de lei - Cumarú.
Incluindo Estrutura de madeira (Angelim) 5x5 cm, em modulação vertical e horizontal, afastadas a cada 120 cm.
3º Pavimento - 567,13 m²</t>
  </si>
  <si>
    <t>Fornecimento e instalação de Espuma isolante acústica em placas 60x60cm.
3º Pavimento - 567,13 m²</t>
  </si>
  <si>
    <t>Aplicar retardante ao fogo - POLY TX FR 51 na espuma acústica e sobre o lambri de madeira.  Com Entrega de laudo de comprovação de aplicação de retardante ao fogo, acompanhada de ART ou RRT
3º Pavimento - 567,13 m²</t>
  </si>
  <si>
    <t>4.3.2.12</t>
  </si>
  <si>
    <t>4.3.2.13</t>
  </si>
  <si>
    <t>4.3.2.14</t>
  </si>
  <si>
    <t>4.3.2.14.1</t>
  </si>
  <si>
    <t>4.3.2.14.2</t>
  </si>
  <si>
    <t>4.3.2.14.3</t>
  </si>
  <si>
    <t>4.3.2.14.4</t>
  </si>
  <si>
    <t>Fornecimento e aplicação de revestimento cerâmico - REVESTIMENTO ESMALTADO RETIFICADO CETIM BIANCO LINE 30X60CM BRANCO, USO INTERNO, ESPESSURA DAS JUNTAS DE 2MM, REJUNTE PORTOKOLL P-FLEX COR BRANCO. REF.: PORTOBELLO
Térreo - 981,49m²
1º Pavimento - 458,69m²
2º Pavimento - 391,36m²
3º Pavimento - 489,91m²</t>
  </si>
  <si>
    <t>4.3.1.6</t>
  </si>
  <si>
    <t>Fornecimento e montagem de revestimento em granito para porta dos elevadores 
Painel - Esp. 2Cm - Branco Itaúnas = 2,64m²
Moldura - Esp. 4Cm - Café Imperial = 1,44m²
Soleira - Esp. 2Cm - Café Imperial = 0,34m²</t>
  </si>
  <si>
    <t>Contrapisos Armado 7 cm
Térreo - 1.845,13m²</t>
  </si>
  <si>
    <t>4.3.3.7</t>
  </si>
  <si>
    <t>Fornecimento e instalação de revestimento Extrudado - GAIL, Modelo IND 8030, DIMENSÕES 30X30CM. Incluindo rodapé e acessórios da mesma linha. UTILIZAR REJUNTE PORTOKOLL NA COR BEGE COM JUNTAS DE 5MM.
Térreo - 180,98m²</t>
  </si>
  <si>
    <t>4.3.7.4</t>
  </si>
  <si>
    <t>Soleira para degrau das escadas de granito cinza andorinha Jateado, largura 7 cm, e=2cm, assentada com argamassa de alta adesividade</t>
  </si>
  <si>
    <t>Fornecimento e instalação de revestimento de piso cerâmico - Hagar Chicago (piso e espelho)
Térreo - Escadas - 15,2m²
1º Pavimento - Escadas - 30,4m²
2º Pavimento - Escadas - 30,4m²
3º Pavimento - Escadas - 30,4m²
4º Pavimento - Escadas - 15,2m²</t>
  </si>
  <si>
    <t>4.3.3.8</t>
  </si>
  <si>
    <t>Fornecimento e instalação de Piso Elevado Modular - PISOAG 01055. Incluindo revestimento em piso vinílico.</t>
  </si>
  <si>
    <t>TM04 - TELA MOSQUITEIRO EM PVC NA COR NATURAL PARA JA04 - REQUADRO EM ALUMÍNIO BRANCO - 1,40 x 1,40</t>
  </si>
  <si>
    <t>TM08 - TELA MOSQUITEIRO EM PVC NA COR NATURAL PARA JA08 - REQUADRO EM ALUMÍNIO BRANCO - 2,50 x 1,40</t>
  </si>
  <si>
    <t>TM06 - TELA MOSQUITEIRO EM PVC NA COR NATURAL PARA JA06 - REQUADRO EM ALUMÍNIO BRANCO - 1,20 x 1,40</t>
  </si>
  <si>
    <t>4.2.2.15</t>
  </si>
  <si>
    <t>4.2.2.16</t>
  </si>
  <si>
    <t>4.2.2.17</t>
  </si>
  <si>
    <t>4.7.5.9</t>
  </si>
  <si>
    <t>CERCA METÁLICA EM AÇO GALVANIZADO COM ACABAMENTO EM PINTURA ELETROSTÁTICA VERDE - LINHA EUROCERK - H= 2,43M - Inclui montantes e fixadores e acabamento de topo
Térreo -87,50m</t>
  </si>
  <si>
    <t>PORTÃO 2,50x2,43m - 2 FOLHAS - MODELO IGUAL A CERCA METÁLICA EM AÇO GALVANIZADO COM ACABAMENTO EM PINTURA ELETROSTÁTICA VERDE - LINHA EUROCERK  - Inclui ferragens, montantes, fixadores e acabamento de topo.
Térreo - Acesso lateral</t>
  </si>
  <si>
    <t>PORTÃO 1,25x2,43m - 1 FOLHA - MODELO IGUAL A CERCA METÁLICA EM AÇO GALVANIZADO COM ACABAMENTO EM PINTURA ELETROSTÁTICA VERDE - LINHA EUROCERK  - Inclui ferragens, montantes, fixadores e acabamento de topo.
Térreo - 1 unidade no fechamento frontal junto a cerca de limite do terreno. E 1 unidade no fechamento fundo junto a cerca de limite do terreno.</t>
  </si>
  <si>
    <t>Lavatório acessível com coluna suspensa em louça com acabamento na cor branca. Ref.: Aspen/ Vogue Plus Deca cód.: l.510.17 ou similar
Térreo - Sanitários PCD e cozinha - 11un
1º Pavimento - Sanitários PCD - 4un
2º Pavimento - Sanitários PCD - 2un
3º Pavimento - Sanitário e vestiário PCD - 3un</t>
  </si>
  <si>
    <t>Torneira de mesa Torneira Pressmatic Benefit - Docol
Térreo - Sanitários PCD - 6un
1º Pavimento - Sanitários PCD - 4un
2º Pavimento - Sanitários PCD - 2un
3º Pavimento - Sanitário e vestiário PCD - 3un</t>
  </si>
  <si>
    <t>Fornecimento e instalação de Torneira para Lavatório de Mesa Bica Baixa Torneira - Pressmatic Deluxe de Mesa - Docol
Térreo - 34un
1º Pavimento - 24un
2º Pavimento - 20un
3º Pavimento - 23un</t>
  </si>
  <si>
    <t>Cuba de louça de embutir oval, 485x375mm, ref. L37, cor branco gelo GE 17, Deca ou equivalente técnico. 
Térreo - Sanitários, vestiários e corredor - 28un
1º Pavimento - Sanitários e vestiários - 20un
2º Pavimento - Sanitários e vestiários - 18un
3º Pavimento - Sanitários e vestiários - 20un</t>
  </si>
  <si>
    <t>Fornecimento e instalação de sifão metálico cromado com caneco - REF. Esteves
Térreo - Sanitários, vestiários e circulação - 28un
1º Pavimento - Sanitários e vestiários - 20un
2º Pavimento - Sanitários e vestiários - 18un
3º Pavimento - Sanitários e vestiários - 20un</t>
  </si>
  <si>
    <t>Fornecimento e instalação de sifão universal multiuso com copo em PVC - Bancadas cozinha, DML, copa e tanques
Térreo - 8un
1º Pavimento - 6un
3º Pavimento - 1un</t>
  </si>
  <si>
    <t>Vaso sanitário convencional de louça com acabamento na cor branca, capacidade de 6l com saída de esgoto vertical. Ref.: Nuova Deca cód.: P.133.17 / CD.11F.17
Térreo - Sanitários e vestiários - 12un
1º Pavimento - Sanitários e vestiários - 18un
2º Pavimento - Sanitários e vestiários - 24un
3º Pavimento - Sanitários e vestiários - 20un</t>
  </si>
  <si>
    <t>Assento sanitário para sanitário convencional. Ref.: assento plástico com microban para bacias Cor Branca - Ref.: Nuova Deca
Térreo - Sanitários e vestiários - 12un
1º Pavimento - Sanitários e vestiários - 18un
2º Pavimento - Sanitários e vestiários - 24un
3º Pavimento - Sanitários e vestiários - 20un</t>
  </si>
  <si>
    <t>Fornecimento e instalação de barras de apoio retas em aço inox escovado Ø=1.1/2'' comprimento 40cm - REF.: Docol
Térreo - Sanitário PCD - 2 unidades
1º Pavimento - Sanitário PCD - 8 unidades
2º Pavimento - Sanitário PCD - 4 unidades
3º Pavimento - Sanitário e vestiário PCD - 6 unidades</t>
  </si>
  <si>
    <t>Fornecimento e instalação de barras de apoio retas em aço inox escovado Ø=1.1/2'' comprimento 80cm - REF.: Docol
Térreo - Sanitário PCD - 2un
1º Pavimento - Sanitário PCD - 8un
2º Pavimento - Sanitário PCD - 6un
3º Pavimento - Sanitários e vestiário PCD - 6un</t>
  </si>
  <si>
    <t>Fornecimento e instalação de barras de apoio retas em aço inox escovado Ø=1.1/2'' comprimento 70cm - REF.: Docol
Térreo - Sanitário PCD - 1un
1º Pavimento - Sanitário PCD - 4un
2º Pavimento - Sanitário PCD - 2un
3º Pavimento - Sanitários e vestiário PCD - 3un</t>
  </si>
  <si>
    <t xml:space="preserve">Fornecimento e instalação de barras de apoio “U” articulada em aço inox escovado Ø=1.1/2'' comprimento aproximado 80cm - REF.: Docol
Térreo - Sanitário PCD - 2un
1º Pavimento - Sanitário PCD - 8un
2º Pavimento - Sanitário PCD - 4un
3º Pavimento - Sanitários e vestiário PCD - 6un
</t>
  </si>
  <si>
    <t>Espelho cristal 6mm - retangular com bisote para fixação em parede, sem moldura. Dimensões 1,00x0,60m
Térreo - Sanitários e vestiários e PCD - 22un
1º Pavimento - Sanitários e vestiários e PCD - 24un
2º Pavimento - Sanitários e vestiários e PCD - 20un
3º Pavimento - Sanitários e vestiários e PCD - 23un</t>
  </si>
  <si>
    <t>Chuveiro elétrico de parede com desviador e acabamento cromado. Ref.: Ducha Duo Shower Turbo Multitemperaturas - Lorenzetti
Térreo - Vestiário feminino e masculino - 2un
1º Pavimento - Vestiário feminino e masculino - 2un
3º Pavimento - Vestiário feminino, masculino e PCD - 9un</t>
  </si>
  <si>
    <t>Válvula de Mictório Pressmatic Compact. Ref.: Docol
Térreo - Sanitários e vestiários - aldulto e infantil - 2un
1º Pavimento - Sanitários e vestiários - aldulto e infantil - 4un
2º Pavimento - Sanitários e vestiários - aldulto e infantil - 4un
3º Pavimento - Sanitários e vestiários - aldulto e infantil - 4un</t>
  </si>
  <si>
    <t>Prateleira porta shampoo de parede com acabamento cromado. Ref.: linha Bagno - Future
Térreo - Vestiários - 2un
1º Pavimento - Vestiários - 2un
3º Pavimento - Vestiários - 1un</t>
  </si>
  <si>
    <t>Cabide/gancho de parede com acabamento cromado. Ref.:Linha Hope Docol
Térreo - Sanitários e vestiários - aldulto e infantil - 22un
1º Pavimento - Sanitários e vestiários - aldulto e infantil - 23un
2º Pavimento - Sanitários e vestiários - aldulto e infantil - 24un
3º Pavimento - Sanitários e vestiários - aldulto e infantil - 24un</t>
  </si>
  <si>
    <t>Fornecimento e instalação de Misturador de aço inox para fixação em parede com acabamento cromado com bica alta de parede para cozinha 1/2'' Chess cromado – Cód 00739706 - Docol
Térreo - Recebimento, Coccção, Higienização, Preparo Carnes, Preparo de saladas - 9 Un
1º Pavimento - Copa - 1un
3º Pavimento - Copa - 1un</t>
  </si>
  <si>
    <t>Cadeira de banho de aço inox AISI 316 articulada acessível para box com barras em aço galvanizado, padrão NBR-9050. 
3º Pavimento - Vestiário PCD - 1un</t>
  </si>
  <si>
    <t>CUBA DE EMBUTIR RETANGULAR DE AÇO INOX COM ACABAMENTO ESCOVADO DIMENSÕES 400X340MM REF.: Modelo Lavínia 40 BL - Tramontina
1º Pavimento - Laboratório de artes, criar 1, criar 2, multilab, copa e horta - 6un
3º Pavimento - Copa - 1un</t>
  </si>
  <si>
    <t>Valvula de escoamento para cuba de inox. REF.: Modelo Válvula Tramontina Econômica 3 1/2" sem Escape em Aço Inox - Tramontina
1º Pavimento - Laboratório de artes, criar 1, criar 2, multilab, copa e horta - 6un
3º Pavimento - Copa - 1un</t>
  </si>
  <si>
    <t>4.7.1.30</t>
  </si>
  <si>
    <t>4.7.1.31</t>
  </si>
  <si>
    <t>4.7.1.32</t>
  </si>
  <si>
    <t>4.7.1.33</t>
  </si>
  <si>
    <t>4.7.1.34</t>
  </si>
  <si>
    <t>Acabamento para registro de gaveta / pressão até dn 1” – ref: Docol –  registro DocolBase 1/2", 3/4" e 1" Invicta cromado</t>
  </si>
  <si>
    <t>Rodapé em Porcelanato – Via Durini cor Marfim Natural. - “A” – 10x60cm – Retificado</t>
  </si>
  <si>
    <t>Rodapé em Porcelanato – Hangar Chicago - “A” – 10x60cm – Bold – Portobello</t>
  </si>
  <si>
    <t xml:space="preserve">Placas com texto 30x10 de orientação de destino fixadas em Porta ou paredes </t>
  </si>
  <si>
    <t>Mola Hidráulica de piso – Modelo BTS 80 - Dorma
Térreo PV01 - Acesso e refeitórios - 8 unidades
Térreo PV02 - Refeitórios e sala de atividades 01 - 6 unidades
Térreo PV03 - Circulações - 8 unidades
Térreo PV04 - 12 unidades
1º Pavimento PV04 - 8 unidades
2º Pavimento PV04 - 8 unidades
3º Pavimento PV04 - 8 unidades</t>
  </si>
  <si>
    <t>Bancada em granito polido Branco Itaúnas, esp.=2,5mm, apoiada sobre suportes metálicos sem furo
Térreo - Copa - BC-12: 4,3m x 0,5m x 1un = 2,15m²
Copa - BC-12: 4,3m x 0,5m x 1un = 2,15m²
Multilab - BC-16 (BANCADA EM L): 9,65m x 0,6m x 1un = 5,79m²</t>
  </si>
  <si>
    <t xml:space="preserve">Fornecimento e instalação de revestimento em granito cinza andorinha para By Pass da higienização - 120X118cm
</t>
  </si>
  <si>
    <t>4.7.2.5</t>
  </si>
  <si>
    <t>4.7.1.35</t>
  </si>
  <si>
    <t>Grelhas de piso perfuradas e removíveis em aço inox AISI304. Cesto perfurado removível para de-trito. Calha em aço inox. 1000x15x75mm.
Térreo - 8un</t>
  </si>
  <si>
    <t>Grelhas de piso perfuradas e removíveis em aço inox AISI304. Cesto perfurado removível para de-trito. Calha em aço inox. 1200x15x75mm.
Térreo - 3un</t>
  </si>
  <si>
    <t>4.7.1.36</t>
  </si>
  <si>
    <t xml:space="preserve">Hidrante - 30m - Caixa metálica 90x60x17 </t>
  </si>
  <si>
    <t>Hidrante -  Moldura em granito - vistas de 10 cm</t>
  </si>
  <si>
    <t>Hidrante -  porta em vidro laminado 10mm (5+5mm temperado) com furos para ventilação</t>
  </si>
  <si>
    <t>12.5.24</t>
  </si>
  <si>
    <t>12.5.25</t>
  </si>
  <si>
    <t>Fornecimento e instalação dde escada metálica (tipo marinheiro protegida) - Pintura Branca
PAra casa de máquinas e acesso ao barrilete</t>
  </si>
  <si>
    <t>4.9.3.3</t>
  </si>
  <si>
    <t>4.9.4.2</t>
  </si>
  <si>
    <t>4.9.9</t>
  </si>
  <si>
    <t>4.9.9.1</t>
  </si>
  <si>
    <t>4.9.9.2</t>
  </si>
  <si>
    <t>4.9.9.3</t>
  </si>
  <si>
    <t>Chapa metálica – Aço Inox AISI 316 escovado, espes. – 2mm - Para as portas sanitários PCD</t>
  </si>
  <si>
    <t>4.2.2.18</t>
  </si>
  <si>
    <t>Barras Antipânico Série AD8000 - "Touch Bar" - acionamento externo através de fechadura - Cor Preta - Dorma</t>
  </si>
  <si>
    <r>
      <t xml:space="preserve">Fornecimento e instalação de elevadores modelo Evolution 200 – fabricante: TKE Elevadores. </t>
    </r>
    <r>
      <rPr>
        <b/>
        <sz val="7"/>
        <rFont val="Arial"/>
        <family val="2"/>
      </rPr>
      <t>Capacidade 20 Pessoas</t>
    </r>
    <r>
      <rPr>
        <sz val="7"/>
        <rFont val="Arial"/>
        <family val="2"/>
      </rPr>
      <t>. 
• Deverão estar inclusos no custo de instalação e serem executadas as adequações do poço do elevador conforme fabricante, incluindo:
- Vigas intermediárias;
- Alimentação elétrica trifásica independente;
- Escada marinheiro;
- Iluminação interna;
- Suportes e ganchos para içamento;
- Botão de emergência;
- Botoerias de pavimento - TKE 510 - com display LED em todos os pavimentos
- Etc.</t>
    </r>
  </si>
  <si>
    <t>Sub-leito: escarificação de camada de 10 cm, com acabamento e compactação, com grau de compactação ≥100% (Proctor Normal)
e = 10 cm</t>
  </si>
  <si>
    <t>Sub-base: camada de brita graduada (e=25 cm), com espalhamento, compactação com rolo pé-de-carneiro, e acabamento com rolo de pneus e rolo liso. Deverá apresentar CBR≥80%, expansão &lt; 0,5% e grau de compactação ≥ 100% (Proctor Normal)
Brita graduada h=25 cm
Volume = 1.940,5 m³</t>
  </si>
  <si>
    <t>PLANILHA ORÇAMENTÁRIA</t>
  </si>
  <si>
    <r>
      <t>OBSERVAÇÕES:</t>
    </r>
    <r>
      <rPr>
        <sz val="10"/>
        <rFont val="Arial"/>
        <family val="2"/>
      </rPr>
      <t xml:space="preserve"> </t>
    </r>
  </si>
  <si>
    <t xml:space="preserve">1 - As informações mínimas que deverão constar da planilha são: Númeração do Item, Discriminação, </t>
  </si>
  <si>
    <t xml:space="preserve">  Unidade,  Quantidade,  Custo Unitário do material,  Custo Unitário de Mão de Obra,  Custo total  do</t>
  </si>
  <si>
    <t xml:space="preserve">  Material por item, Custo total de Mão de Obra por Item, Subtotais de  Material, subtotais de Mão de</t>
  </si>
  <si>
    <t xml:space="preserve">  Obra, Total Geral de Material, Total Geral de Mão de Obra e Total Geral do Orçamento.</t>
  </si>
  <si>
    <t>2 - A Planilha orçamentária abaixo deverá ser apresentada utilizando papel timbrado da empresa;</t>
  </si>
  <si>
    <t>3 - Os Valores constantes na planilha deverão ser o valores de mercado, sem a aplicação do BDI;</t>
  </si>
  <si>
    <t xml:space="preserve">4 - O BDI deverá estar destacado ao final da tabela,  com o preenchimento dos campos  específicos, </t>
  </si>
  <si>
    <t>conforme abaixo. A composição do BDI aplicado deverá ser detalhada.</t>
  </si>
  <si>
    <t>5 - Os itens elencados abaixo são referentes a obra ora em licitação, e servirão de referências</t>
  </si>
  <si>
    <t xml:space="preserve">  para cotação. Alterações nos itens e quantidades, somente poderão ocorrer com autorização da</t>
  </si>
  <si>
    <t>Comissão Permanente de Licitação.</t>
  </si>
  <si>
    <t>1.2.6</t>
  </si>
  <si>
    <t>Escoramento metálico para execução da estutura, incluindo sapatas e itens necessários à instalação. Inclui montagem e desmontagem - locação mensal</t>
  </si>
  <si>
    <t>Fornecimento e instalação de revestimento de piso porcelanato - VIA DURINI OFF WHITE PORTOBELLO PARA PISOS INTERNOS, DIMENSÕES 60X60CM. UTILIZAR REJUNTE PORTOKOLL NA COR MARFIM COM JUNTAS DE 2MM
Térreo - 752,99m²
1º Pavimento - 474,98m²
2º Pavimento - 205,99m²
3º Pavimento - 196,62m²
4º Pavimento - 74,8m²</t>
  </si>
  <si>
    <t>Porcelanato – Via Durini Off White Natural. - “A” – 60x60cm – Retificado – Portobello – 10 caixas = 14,40m².</t>
  </si>
  <si>
    <t>1.2.7</t>
  </si>
  <si>
    <t>1.2.8</t>
  </si>
  <si>
    <t xml:space="preserve">PVC Esgoto Série Normal - Cap 100 mm
3° Pavimento - 5 unidades 
1° Pavimento - 5 unidades 
2° Pavimento - 5 unidades </t>
  </si>
  <si>
    <t xml:space="preserve">PVC Esgoto Série Normal - Joelho 45º 100 mm
Térreo - 4 unidades 
3° Pavimento - 42 unidades 
1° Pavimento - 53 unidades 
2° Pavimento - 51 unidades </t>
  </si>
  <si>
    <t xml:space="preserve">PVC Esgoto Série Normal - Joelho 45º 40 mm
3° Pavimento - 87 unidades 
1° Pavimento - 90 unidades 
2° Pavimento - 79 unidades </t>
  </si>
  <si>
    <t xml:space="preserve">PVC Esgoto Série Normal - Joelho 45º 50 mm
Térreo - 4 unidades 
3° Pavimento - 25 unidades 
1° Pavimento - 20 unidades 
2° Pavimento - 18 unidades </t>
  </si>
  <si>
    <t xml:space="preserve">PVC Esgoto Série Normal - Joelho 90º 100 mm
Térreo - 1 unidade 
3° Pavimento - 31 unidades 
1° Pavimento - 38 unidades 
2° Pavimento - 40 unidades </t>
  </si>
  <si>
    <t xml:space="preserve">PVC Esgoto Série Normal - Joelho 90º 40 mm
3° Pavimento - 60 unidades 
1° Pavimento - 62 unidades 
2° Pavimento - 57 unidades </t>
  </si>
  <si>
    <t xml:space="preserve">PVC Esgoto Série Normal - Joelho 90º 50 mm
Térreo - 3 unidades 
2° Pavimento - 3 unidades </t>
  </si>
  <si>
    <t xml:space="preserve">PVC Esgoto Série Normal - Junção Simples 100 x 100 mm
Térreo - 1 unidade 
3° Pavimento - 25 unidades 
1° Pavimento - 33 unidades 
2° Pavimento - 34 unidades </t>
  </si>
  <si>
    <t xml:space="preserve">PVC Esgoto Série Normal - Junção Simples 100 x 50 mm
Térreo - 3 unidades 
3° Pavimento - 21 unidades 
1° Pavimento - 20 unidades 
2° Pavimento - 18 unidades </t>
  </si>
  <si>
    <t xml:space="preserve">PVC Esgoto Série Normal - Tê 100 x 100 mm
Térreo - 1 unidade 
3° Pavimento - 5 unidades 
1° Pavimento - 4 unidades 
2° Pavimento - 5 unidades </t>
  </si>
  <si>
    <t>10.5.3.4</t>
  </si>
  <si>
    <t>10.5.3.5</t>
  </si>
  <si>
    <t>10.5.3.6</t>
  </si>
  <si>
    <t>10.5.3.7</t>
  </si>
  <si>
    <t>10.5.4</t>
  </si>
  <si>
    <t>10.5.4.1</t>
  </si>
  <si>
    <t>10.5.4.2</t>
  </si>
  <si>
    <t>10.5.4.3</t>
  </si>
  <si>
    <t xml:space="preserve">Esgoto - Prolongador com diâmetro de Ø100 mm e comprimento de 30 cm
3° Pavimento - 4 unidades </t>
  </si>
  <si>
    <t xml:space="preserve">Esgoto - Prolongador com diâmetro de Ø150 mm e comprimento de 30 cm
3° Pavimento - 13 unidades 
1° Pavimento - 14 unidades 
2° Pavimento - 8 unidades </t>
  </si>
  <si>
    <t xml:space="preserve">Esgoto - Prolongador com diâmetro de Ø150 mm e comprimento de 35 cm
3° Pavimento - 7 unidades 
1° Pavimento - 7 unidades 
2° Pavimento - 8 unidades </t>
  </si>
  <si>
    <t xml:space="preserve">Esgoto - Ralo Quadrado com Grelha Quadrada
3° Pavimento - 4 unidades </t>
  </si>
  <si>
    <t xml:space="preserve">Caixa Sifonada 150 x 150 x 50 mm - Com Grelha Quadrada
3° Pavimento - 17 unidades 
1° Pavimento - 18 unidades 
2° Pavimento - 13 unidades </t>
  </si>
  <si>
    <t xml:space="preserve">Caixa Sifonada 150 x 150 x 50 mm - Tampa Cega
3° Pavimento - 3 unidades 
1° Pavimento - 3 unidades 
2° Pavimento - 3 unidades </t>
  </si>
  <si>
    <t xml:space="preserve">Esgoto - Ralo Linear de 90 cm
3° Pavimento - 8 unidades 
1° Pavimento - 3 unidades </t>
  </si>
  <si>
    <t>10.5.3.8</t>
  </si>
  <si>
    <t xml:space="preserve">Esgoto - Caixa de Inspeção Quadrada com Tampa Articulada in Loco 80 x 80
Térreo - 17 unidades </t>
  </si>
  <si>
    <t>Tubo de PVC Ocre - 200,00 mm
Térreo - 180,87m</t>
  </si>
  <si>
    <t>Tubo de PVC Esgoto Série Normal - 40,00 mm
3° Pavimento - 47,74m
1° Pavimento - 42,63m
2° Pavimento - 41,60m</t>
  </si>
  <si>
    <t>Tubo de PVC Esgoto Série Normal - 100,00 mm
3° Pavimento - 123,41m
1° Pavimento - 93,60m
2° Pavimento - 135,63m</t>
  </si>
  <si>
    <t>Tubo de PVC Esgoto Série Normal - 50,00 mm
3° Pavimento - 54,15m
1° Pavimento - 53,14m
2° Pavimento - 49,58m</t>
  </si>
  <si>
    <t xml:space="preserve">PVC Marrom Soldável - Bucha de Redução Soldável Curta 32 x 25 mm
Térreo - 5 unidades 
4° Pavimento - 4 unidades 
3° Pavimento - 1 unidades 
2° Pavimento - 3 unidade
COBERTURA - 5 unidades </t>
  </si>
  <si>
    <t xml:space="preserve">PVC Marrom Soldável - Joelho 90º Soldável 25 mmPVC Marrom Soldável - Joelho 90º Soldável 25 mm
Térreo - 26 unidades 
4° Pavimento - 57 unidades 
3° Pavimento - 95 unidades 
COBERTURA - 57 unidades </t>
  </si>
  <si>
    <t xml:space="preserve">PVC Marrom Soldável - Joelho 90º Soldável 32 mm
Térreo - 8 unidades 
4° Pavimento - 10 unidades 
3° Pavimento - 4 unidades 
1° Pavimento - 3 unidades 
2° Pavimento - 1 unidade
COBERTURA - 9 unidades </t>
  </si>
  <si>
    <t xml:space="preserve">PVC Marrom Soldável - Tê de Redução Soldável 32 x 25 mm
Térreo - 12 unidades 
4° Pavimento - 8 unidades 
3° Pavimento - 5 unidades 
2° Pavimento - 1 unidade
COBERTURA - 7 unidades </t>
  </si>
  <si>
    <t xml:space="preserve">PVC Marrom Soldável - Tê Soldável 32 mm
Térreo - 8 unidades 
4° Pavimento - 3 unidades 
1° Pavimento - 5 unidades 
2° Pavimento - 5 unidades 
COBERTURA - 3 unidades </t>
  </si>
  <si>
    <t>Tubo de PVC Marrom Soldável - 25,00 mm
Térreo - 91,65m
4° Pavimento - 52,66m
3° Pavimento - 40,68m
1° Pavimento - 20,71m
2° Pavimento - 34,89m
COBERTURA - 53,81m</t>
  </si>
  <si>
    <t>Tubo de PVC Marrom Soldável - 32,00 mm
Térreo - 129,16m
4° Pavimento - 22,17m
3° Pavimento - 8,44m
1° Pavimento - 52,74m
2° Pavimento - 33,70m
COBERTURA - 15,18m</t>
  </si>
  <si>
    <t xml:space="preserve">PVC Esgoto Série Normal - Junção Simples 50 x 50 mm
1° Pavimento - 3 unidades </t>
  </si>
  <si>
    <t xml:space="preserve">PVC Esgoto Série Normal - Joelho 90º 50 mm
3° Pavimento - 3 unidades 
1° Pavimento - 17 unidades </t>
  </si>
  <si>
    <t xml:space="preserve">PVC Esgoto Série Normal - Joelho 45º 50 mm
3° Pavimento - 3 unidades 
1° Pavimento - 20 unidades </t>
  </si>
  <si>
    <t>Tubo de PVC Esgoto Série Normal - 50,00 mm
3° Pavimento - 2,77m
1° Pavimento - 54,55m
2° Pavimento - 20,94m</t>
  </si>
  <si>
    <t xml:space="preserve">PVC Esgoto Série Reforçada - Anel de Borracha de Vedação 150 mm
Térreo - 31 unidades 
4° Pavimento - 345 unidades </t>
  </si>
  <si>
    <t xml:space="preserve">PVC Esgoto Série Reforçada - Luva Simples 150 mm
Térreo - 16 unidades 
4° Pavimento - 155 unidades </t>
  </si>
  <si>
    <t xml:space="preserve">PVC Esgoto Série Reforçada - Joelho 45º 150 mm
4° Pavimento - 59 unidades </t>
  </si>
  <si>
    <t xml:space="preserve">PVC Esgoto Série Reforçada - Joelho 90º 150 mm
Térreo - 16 unidades 
4° Pavimento - 82 unidades </t>
  </si>
  <si>
    <t xml:space="preserve">Tigre - Grelha Hemisférica de Ferro - 150 mm
4° Pavimento - 31 unidades </t>
  </si>
  <si>
    <t>10.8.1.6</t>
  </si>
  <si>
    <t xml:space="preserve">PVC Esgoto Série Reforçada - Junção Simples 150 x 150 mm
4° Pavimento - 25 unidades </t>
  </si>
  <si>
    <t>Tubo de PVC Esgoto Série Reforçada - 150,00 mm
Térreo - 124,27m
4° Pavimento - 679,51m</t>
  </si>
  <si>
    <t>Tubo de PVC Ocre - 200,00 mm
Térreo - 162,58m</t>
  </si>
  <si>
    <t>Tubo de PVC Esgoto Série Normal - 100,00 mm
1° Pavimento - 21,13m
2° Pavimento - 40,72m</t>
  </si>
  <si>
    <t>Tubo de PVC Esgoto Série Normal - 50,00 mm
2° Pavimento - 21,09m</t>
  </si>
  <si>
    <t>PVC Esgoto Série Normal - Anel de Borracha de Vedação 100 mm
Térreo - 23 unidades 
3° Pavimento - 257 unidades 
1° Pavimento - 300 unidades 
2° Pavimento - 307 unidades</t>
  </si>
  <si>
    <t xml:space="preserve">PVC Esgoto Série Normal - Anel de Borracha de Vedação 50 mm
Térreo - 16 unidades 
4° Pavimento - 4 unidades 
3° Pavimento - 86 unidades 
1° Pavimento - 142 unidades 
2° Pavimento - 70 unidades </t>
  </si>
  <si>
    <t xml:space="preserve">PVC Esgoto Série Normal - Luva Simples 100 mm
Térreo - 10 unidades 
3° Pavimento - 99 unidades 
1° Pavimento - 112 unidades 
2° Pavimento - 114 unidades </t>
  </si>
  <si>
    <t xml:space="preserve">PVC Esgoto Série Normal - Luva Simples 50 mm
Térreo - 7 unidades 
4° Pavimento - 1 unidade
3° Pavimento - 16 unidades 
1° Pavimento - 40 unidades 
2° Pavimento - 13 unidades </t>
  </si>
  <si>
    <t xml:space="preserve">PVC Marrom Soldável - Adaptador Soldável Curto com Bolsa e Rosca para Registro 25 mm x 3/4''
Térreo - 3 unidades 
3° Pavimento - 12 unidades 
1° Pavimento - 5 unidades </t>
  </si>
  <si>
    <t xml:space="preserve">PVC Marrom Soldável - Adaptador Soldável Curto com Bolsa e Rosca para Registro 32 mm x 1''
Térreo - 32 unidades 
3° Pavimento - 46 unidades 
1° Pavimento - 47 unidades 
2° Pavimento - 31 unidades </t>
  </si>
  <si>
    <t xml:space="preserve">PVC Marrom Soldável - Adaptador Soldável Curto com Bolsa e Rosca para Registro 60 mm x 2''
4° Pavimento - 10 unidades </t>
  </si>
  <si>
    <t xml:space="preserve">PVC Marrom Soldável - Adaptador Soldável Curto com Bolsa e Rosca para Registro 75 mm x 2.1/2''
Térreo - 10 unidades </t>
  </si>
  <si>
    <t xml:space="preserve">PVC Marrom Soldável - Luva Soldável e com Bucha de Latão 25 x 3/4''
Térreo - 3 unidades 
3° Pavimento - 12 unidades 
1° Pavimento - 3 unidades </t>
  </si>
  <si>
    <t xml:space="preserve">PPR - Joelho 45º 25 mm
Térreo - 3 unidades </t>
  </si>
  <si>
    <t>PPR - Joelho 90º 25 mm
Térreo - 10 unidades</t>
  </si>
  <si>
    <t>PPR - Joelho 90º com Rosca Fêmea 25 mm x 3/4''
Térreo - 9 unidades</t>
  </si>
  <si>
    <t>PVC Marrom Soldável - Bucha de Redução Soldável Longa 60 x 40 mm
4° Pavimento - 3 unidades</t>
  </si>
  <si>
    <t>PVC Marrom Soldável - Bucha de Redução Soldável Curta 32 x 25 mm
Térreo - 16 unidades
3° Pavimento - 23 unidades
1° Pavimento - 26 unidades
2° Pavimento - 12 unidades</t>
  </si>
  <si>
    <t>PVC Marrom Soldável - Cap Soldável 50 mm
Térreo - 3 unidades
3° Pavimento - 3 unidades
1° Pavimento - 3 unidades
2° Pavimento - 3 unidades</t>
  </si>
  <si>
    <t>PVC Marrom Soldável - Joelho 90º Soldável 25 mm
Térreo - 9 unidades
3° Pavimento - 16 unidades
1° Pavimento - 21 unidades
2° Pavimento - 3 unidades</t>
  </si>
  <si>
    <t>PVC Marrom Soldável - Joelho 90º Soldável 32 mm
Térreo - 52 unidades
3° Pavimento - 72 unidades
1° Pavimento - 75 unidades
2° Pavimento - 44 unidades</t>
  </si>
  <si>
    <t xml:space="preserve">PVC Marrom Soldável - Joelho 90º Soldável 50 mm
Térreo - 3  unidades
3° Pavimento - 3 unidades 
1° Pavimento - 3 unidades 
2° Pavimento - 3 unidades </t>
  </si>
  <si>
    <t xml:space="preserve">PVC Marrom Soldável - Joelho 90º Soldável 60 mm
4° Pavimento - 14 unidades </t>
  </si>
  <si>
    <t xml:space="preserve">PVC Marrom Soldável - Joelho 90º Soldável com Bucha de Latão 25 mm x 3/4''
Térreo - 29 unidades 
3° Pavimento - 36 unidades 
1° Pavimento - 36 unidades 
2° Pavimento - 18 unidades </t>
  </si>
  <si>
    <t>PVC Marrom Soldável - Tê de Redução Soldável 32 x 25 mm
3° Pavimento - 1 unidade
1° Pavimento - 3 unidades 
2° Pavimento - 1 unidade</t>
  </si>
  <si>
    <t xml:space="preserve">PVC Marrom Soldável - Tê de Redução Soldável 50 x 32 mm
Térreo - 9 unidades 
3° Pavimento - 10 unidades 
1° Pavimento - 13 unidades 
2° Pavimento - 8 unidades </t>
  </si>
  <si>
    <t xml:space="preserve">PVC Marrom Soldável - Tê de Redução Soldável 60 x 50 mm
Térreo - 3 unidades 
3° Pavimento - 3 unidades 
1° Pavimento - 3 unidades 
2° Pavimento - 3 unidades </t>
  </si>
  <si>
    <t xml:space="preserve">PVC Marrom Soldável - Tê Soldável 25 mm
Térreo - 12 unidades 
3° Pavimento - 13 unidades 
1° Pavimento - 8 unidades 
2° Pavimento - 5 unidades </t>
  </si>
  <si>
    <t xml:space="preserve">PVC Marrom Soldável - Tê Soldável 32 mm
Térreo - 7 unidades 
3° Pavimento - 12 unidades 
1° Pavimento - 12 unidades 
2° Pavimento - 4 unidades </t>
  </si>
  <si>
    <t>PVC Marrom Soldável -  união Soldável 60 mm
4° Pavimento - 5 unidades</t>
  </si>
  <si>
    <t xml:space="preserve">PVC Marrom Soldável - Tê Soldável 60 mm
4° Pavimento - 7 unidades </t>
  </si>
  <si>
    <t xml:space="preserve">PVC Marrom Soldável - Tê Soldável com Bucha de Latão na Bolsa Central 25 mm x 3/4''
Térreo - 4 unidades 
3° Pavimento - 5 unidades 
1° Pavimento - 7 unidades 
2° Pavimento - 8 unidades </t>
  </si>
  <si>
    <t>Schneider - Motobomba Centrífuga Monoestágio BC-92 S/T R/F - 1.5cv
Térreo - 3 unidades</t>
  </si>
  <si>
    <t xml:space="preserve">Pressurizador Genérico
4° Pavimento - 3 unidades </t>
  </si>
  <si>
    <t xml:space="preserve">Reservatório 20m³
4° Pavimento - 3 unidades </t>
  </si>
  <si>
    <t xml:space="preserve">Registro de Pressão Metálico 3/4''
Térreo - 3 unidades 
3° Pavimento - 12 unidades 
1° Pavimento - 3 unidades </t>
  </si>
  <si>
    <t xml:space="preserve">Valvula de Esfera 1''
Térreo - 10 unidades 
3° Pavimento - 10 unidades 
1° Pavimento - 13 unidades 
2° Pavimento - 8 unidades </t>
  </si>
  <si>
    <t xml:space="preserve">Valvula de Esfera 2''
4° Pavimento - 3 unidades </t>
  </si>
  <si>
    <t>Valvula de Esfera 3/4''
1° Pavimento - 2 unidades</t>
  </si>
  <si>
    <t>10.1.5.6</t>
  </si>
  <si>
    <t>Tubo de PPR - PN 25 - 25,00 mm
Térreo - 23,60m</t>
  </si>
  <si>
    <t>Tubo de PVC Marrom Soldável - 25,00 mm
Térreo - 57,99m
3° Pavimento - 86,72m
1° Pavimento - 98,84m
2° Pavimento - 40,64m</t>
  </si>
  <si>
    <t>Tubo de PVC Marrom Soldável - 32,00 mm
Térreo - 64,24m
3° Pavimento - 138,75m
1° Pavimento - 228,76m
2° Pavimento - 80,12</t>
  </si>
  <si>
    <t>Tubo de PVC Marrom Soldável - 40,00 mm
4° Pavimento - 0,36m
1° Pavimento - 0,38m</t>
  </si>
  <si>
    <t>Tubo de PVC Marrom Soldável - 50,00 mm
Térreo - 2,28m
3° Pavimento - 1,90m
1° Pavimento - 23,26m
2° Pavimento - 1,76m</t>
  </si>
  <si>
    <t>Tubo de PVC Marrom Soldável - 60,00 mm
4° Pavimento - 24,05m
1° Pavimento - 40,99m</t>
  </si>
  <si>
    <t>PVC Marrom Soldável - Joelho 45º Soldável 75 mm
Térreo - 3 unidades</t>
  </si>
  <si>
    <t xml:space="preserve">PVC Marrom Soldável - Joelho 90º Soldável 75 mm
Térreo - 13 unidades 
4° Pavimento - 3 unidades 
3° Pavimento - 3 unidades </t>
  </si>
  <si>
    <t>Tubo de PVC Marrom Soldável - 75,00 mm
Térreo - 10,22m
4° Pavimento - 6,93m
3° Pavimento - 24,10m</t>
  </si>
  <si>
    <t xml:space="preserve">PVC Marrom Soldável - Bucha de Redução Soldável Curta 32 x 25 mm
Térreo - 14 unidades 
3° Pavimento - 21 unidades 
1° Pavimento - 18 unidades 
2° Pavimento - 14 unidades </t>
  </si>
  <si>
    <t xml:space="preserve">PVC Marrom Soldável - Bucha de Redução Soldável Longa 60 x 40 mm
4° Pavimento - 3 unidades </t>
  </si>
  <si>
    <t xml:space="preserve">PVC Marrom Soldável - Cap Soldável 50 mm
Térreo - 3 unidades 
3° Pavimento - 3 unidades 
1° Pavimento - 3 unidades 
2° Pavimento - 3 unidades </t>
  </si>
  <si>
    <t xml:space="preserve">PVC Marrom Soldável - Joelho 90º Soldável 25 mm
3° Pavimento - 25 unidades 
1° Pavimento - 23 unidades 
2° Pavimento - 23 unidades 
Térreo - 22 unidades </t>
  </si>
  <si>
    <t xml:space="preserve">PVC Marrom Soldável - Joelho 90º Soldável 32 mm
Térreo - 46 unidades 
3° Pavimento - 51 unidades 
1° Pavimento - 57 unidades 
2° Pavimento - 40 unidades </t>
  </si>
  <si>
    <t xml:space="preserve">PVC Marrom Soldável - Joelho 90º Soldável 50 mm
Térreo - 3 unidades 
3° Pavimento - 3 unidades 
1° Pavimento - 3 unidades 
2° Pavimento - 3 unidades </t>
  </si>
  <si>
    <t xml:space="preserve">PVC Marrom Soldável - Joelho 90º Soldável 60 mm
4° Pavimento - 13 unidades </t>
  </si>
  <si>
    <t xml:space="preserve">PVC Marrom Soldável - Joelho 90º Soldável com Bucha de Latão 25 mm x 3/4''
Térreo - 29 unidades 
3° Pavimento - 30 unidades 
1° Pavimento - 36 unidades 
2° Pavimento - 34 unidades </t>
  </si>
  <si>
    <t xml:space="preserve">PVC Marrom Soldável - Luva Soldável 32 mm
1° Pavimento - 3 unidades </t>
  </si>
  <si>
    <t xml:space="preserve">PVC Marrom Soldável - Tê de Redução Soldável 32 x 25 mm
Térreo - 1 unidade 
3° Pavimento - 1 unidade
1° Pavimento - 3 unidades 
2° Pavimento - 3 unidades </t>
  </si>
  <si>
    <t xml:space="preserve">PVC Marrom Soldável - Tê de Redução Soldável 50 x 32 mm
Térreo - 8 unidades 
3° Pavimento - 7 unidades 
1° Pavimento - 10 unidades 
2° Pavimento - 8 unidades </t>
  </si>
  <si>
    <t xml:space="preserve">PVC Marrom Soldável - Tê de Redução Soldável 60 x 50 mm
Térreo - 3 unidades 
3° Pavimento - 3 unidades 
1° Pavimento - 3 unidades 
2° Pavimento - 32 unidades </t>
  </si>
  <si>
    <t xml:space="preserve">PVC Marrom Soldável - Tê Soldável 25 mm
Térreo - 20 unidades 
3° Pavimento - 14 unidades 
1° Pavimento - 18 unidades 
2° Pavimento - 20 unidades </t>
  </si>
  <si>
    <t xml:space="preserve">PVC Marrom Soldável - Tê Soldável 32 mm
Térreo - 5 unidades 
3° Pavimento - 7 unidades 
1° Pavimento - 8 unidades 
2° Pavimento - 7 unidades </t>
  </si>
  <si>
    <t xml:space="preserve">PVC Marrom Soldável -  união Soldável 60 mm
4° Pavimento - 5 unidades </t>
  </si>
  <si>
    <t xml:space="preserve">PVC Marrom Soldável - Tê de Redução Soldável 50 x 25 mm
3° Pavimento - 4 unidades </t>
  </si>
  <si>
    <t xml:space="preserve">Schneider - Motobomba Centrífuga Monoestágio BC-92 S/T R/F - 1.5cv
Térreo - 3 unidades </t>
  </si>
  <si>
    <t xml:space="preserve">Valvula de Esfera 1''
Térreo - 8 unidades 
3° Pavimento - 10 unidades 
1° Pavimento - 10 unidades 
2° Pavimento - 8 unidades </t>
  </si>
  <si>
    <t>Tubo de PVC Marrom Soldável - 25,00 mm
Térreo - 65,35m
3° Pavimento - 67,59m
1° Pavimento - 72,45m
2° Pavimento - 63,69m</t>
  </si>
  <si>
    <t>Tubo de PVC Marrom Soldável - 32,00 mm
Térreo - 47,63m
3° Pavimento - 107,30m
1° Pavimento - 109,12m
2° Pavimento - 68,76m</t>
  </si>
  <si>
    <t>Tubo de PVC Marrom Soldável - 40,00 mm
4° Pavimento - 0,36m</t>
  </si>
  <si>
    <t>Tubo de PVC Marrom Soldável - 50,00 mm
Térreo - 2,43m
3° Pavimento - 1,99m
1° Pavimento - 2,22m
2° Pavimento - 1,74m</t>
  </si>
  <si>
    <t>Tubo de PVC Marrom Soldável - 60,00 mm
4° Pavimento - 13,22m
1° Pavimento - 21,13m
2° Pavimento - 19,86m</t>
  </si>
  <si>
    <t xml:space="preserve">PVC Branco Roscável - Plug Roscável 1/2''
Térreo - 8 unidades </t>
  </si>
  <si>
    <t xml:space="preserve">PPR - Joelho 90º 25 mm
Térreo - 16 unidades </t>
  </si>
  <si>
    <t xml:space="preserve">PPR - Joelho 90º com Rosca Fêmea 25 mm x 3/4''
Térreo - 9 unidades </t>
  </si>
  <si>
    <t xml:space="preserve">PPR - Bucha de Redução 32 x 25 mm
Térreo - 4 unidades </t>
  </si>
  <si>
    <t xml:space="preserve">PPR - Joelho 90º 32 mm
Térreo - 3 unidades </t>
  </si>
  <si>
    <t xml:space="preserve">PPR - Tê 32 mm
Térreo - 4 unidades </t>
  </si>
  <si>
    <t xml:space="preserve">PPR - Tê de Redução Central 32 x 25 mm
Térreo - 3 unidades </t>
  </si>
  <si>
    <t xml:space="preserve">Aquecedor de Passagem Genérico
Térreo - 4 unidades </t>
  </si>
  <si>
    <t xml:space="preserve">Engate Flexível em Aço Inox
Térreo - 13 unidades </t>
  </si>
  <si>
    <t>Tubo de PPR - PN 25 - 25,00 mm
Térreo - 36,76m</t>
  </si>
  <si>
    <t>Tubo de PPR - PN 25 - 32,00 mm
Térreo - 32,93m</t>
  </si>
  <si>
    <t>10.8.3</t>
  </si>
  <si>
    <t>10.8.3.1</t>
  </si>
  <si>
    <t>10.8.3.2</t>
  </si>
  <si>
    <t>10.8.2.2</t>
  </si>
  <si>
    <t xml:space="preserve">Drenagem - Caixa de Areia Quadrada com Tampa Articulada in Loco 80 x 80
Térreo - 13 unidades </t>
  </si>
  <si>
    <t>Drenagem - Caixa de Areia Quadrada com Tampa Articulada in Loco 100 x 120
Térreo - 1 unidade</t>
  </si>
  <si>
    <t>Luva de redução de Aço Galvanizado 80mm – 50mm</t>
  </si>
  <si>
    <t>Luva de redução de Aço Galvanizado 80mm – 65mm</t>
  </si>
  <si>
    <t>12.5.26</t>
  </si>
  <si>
    <t>12.5.27</t>
  </si>
  <si>
    <t>Extintor Portátil – PQS 20-B:C 6 kg</t>
  </si>
  <si>
    <t>Extintor Portátil – H20 2:A 6 kg</t>
  </si>
  <si>
    <t>Tubo de cobre rígido para refrigeração, esp. Parede 0.79 mm ø1/4", incluindo suportes, solda e acessórios para instalação, com isolamento em espuma elastomérica - ref. Armaflex ou equivalente - fornecimento e instalação
Térreo - 120 unidades
1º Pavimento - 65 unidades
2º Pavimento - 25 unidades
3º Pavimento - 20 unidades
4º Pavimento -10 unidades</t>
  </si>
  <si>
    <t>Tubo de cobre rígido para refrigeração, esp. Parede 0.79 mm ø3/8", incluindo suportes, solda e acessórios para instalação, com isolamento em espuma elastomérica - ref. Armaflex ou equivalente - fornecimento e instalação
Térreo - 200 unidades
1º Pavimento - 125 unidades
2º Pavimento - 115 unidades
3º Pavimento - 85 unidades
4º Pavimento - 25 unidades</t>
  </si>
  <si>
    <t>Tubo de cobre rígido para refrigeração, esp. Parede 0.79 mm ø1/2", incluindo suportes, solda e acessórios para instalação, com isolamento em espuma elastomérica - ref. Armaflex ou equivalente (ver especificações em memorial executivo).
Térreo - 100 unidades
1º Pavimento - 65 unidades
2º Pavimento - 2 unidades
3º Pavimento - 35 unidades
4º Pavimento - 15 unidades</t>
  </si>
  <si>
    <t>Tubo de cobre rígido para refrigeração, esp. Parede 0.79 mm ø5/8", incluindo suportes, solda e acessórios para instalação, com isolamento em espuma elastomérica - ref. Armaflex ou equivalente - fornecimento e instalação
Térreo - 30 unidades
1º Pavimento - 30 unidades
2º Pavimento - 25 unidades</t>
  </si>
  <si>
    <t>Tubo de cobre rígido para refrigeração, esp. Parede 0.79 mm ø1", incluindo suportes, solda e acessórios para instalação, com isolamento em espuma elastomérica - ref. Armaflex ou equivalente (ver especificações em memorial executivo).
4º Pavimento - 1 unidade</t>
  </si>
  <si>
    <t>13.1.2.7</t>
  </si>
  <si>
    <t>Tubo de cobre rígido para refrigeração, esp. Parede 1,59 mm ø3/4", incluindo suportes, solda e acessórios para instalação, com isolamento em espuma elastomérica - ref. Armaflex ou equivalente técnico (ver especificações em memorial executivo).
Térreo - 130 unidades
1º Pavimento - 125 unidades
2º Pavimento - 120 unidades</t>
  </si>
  <si>
    <t>Tubo de cobre rígido para refrigeração, esp. Parede 1,59 mm ø7/8", incluindo suportes, solda e acessórios para instalação, com isolamento em espuma elastomérica - ref. Armaflex ou equivalente técnico (ver especificações em memorial executivo).
Térreo - 65 unidades
1º Pavimento - 15 unidades
2º Pavimento - 1 unidade
3º Pavimento - 75 unidades
4º Pavimento - 25 unidades</t>
  </si>
  <si>
    <t>Miniventilador Axial para exaustão. Dados Técnicos: Pressão Est. - 20mmCA, Vazão em Descarga Livre: 150 m³/h.   Modelo de Ref.:Modelo SILENT-300 Plus, da Soler&amp;Palau, ou equivalente. -  Tensão: 220V-1ø-60Hz -Acionamento: Através da iluminação do ambiente atendido
Térreo - 1 unidade
1º Pavimento - 2 unidades
2º Pavimento - 1 unidade
3º Pavimento - 5 unidades</t>
  </si>
  <si>
    <t>Fornecimento e instalação de ventilador centrífugo em linha, operação silenciosa, para duto - Diâmetro bocal: 200mm  - Dados Técnicos: Pressão Est. máxima - 30 mmCA, Vazão em Descarga Livre: 840 m³/h.   Modelo de Ref.: TD-800/200 Silent da Soler&amp;Palau, ou equivalente -  Tensão: 220V-1ø-60Hz
Térreo - 1 unidade</t>
  </si>
  <si>
    <t>Fornecimento e instalação de ventilador centrífugo em linha, operação silenciosa, para duto - Diâmetro bocal: 200mm  - Dados Técnicos: Pressão Est. máxima - 30 mmCA, Vazão em Descarga Livre: 790 m³/h.   Modelo de Ref.: TD-1000/200 Silent da Soler&amp;Palau, ou equivalente -  Tensão: 220V-1ø-60Hz
Térreo - 2 unidades</t>
  </si>
  <si>
    <r>
      <t xml:space="preserve">Fornecimento e instalação de ventilador centrífugo em linha, operação silenciosa, para duto - Diâmetro bocal: 315mm  - Dados Técnicos: Pressão Est. máxima - 45 mmCA, Vazão em Descarga Livre: </t>
    </r>
    <r>
      <rPr>
        <sz val="7"/>
        <color rgb="FFFF0000"/>
        <rFont val="Arial"/>
        <family val="2"/>
      </rPr>
      <t>1490</t>
    </r>
    <r>
      <rPr>
        <sz val="7"/>
        <rFont val="Arial"/>
        <family val="2"/>
      </rPr>
      <t xml:space="preserve"> m³/h.   Modelo de Ref.: TD-2000/315 Silent da Soler&amp;Palau, ou equivalente -  Tensão: 220V-1ø-60Hz
Térreo - 2 unidades
</t>
    </r>
    <r>
      <rPr>
        <sz val="7"/>
        <color rgb="FFFF0000"/>
        <rFont val="Arial"/>
        <family val="2"/>
      </rPr>
      <t>1º Pavimento - 2 unidades</t>
    </r>
  </si>
  <si>
    <t>Fornecimento e instalação de ventilador centrífugo em linha, para duto - Diâmetro bocal: 355mm  - Dados Técnicos: Pressão Est. máxima - 35 mmCA, Vazão em Descarga Livre: 4200 m³/h.   Modelo de Ref.: TD-4000/355 Mixvent da Soler&amp;Palau, ou equivalente -  Tensão: 220V-1ø-60Hz
Térreo - 5 unidades</t>
  </si>
  <si>
    <t>Fornecimento e instalação de ventilador centrífugo em linha, operação silenciosa, para duto - Diâmetro bocal: 100mm  - Dados Técnicos: Pressão Est. máxima - 15 mmCA, Vazão em Descarga Livre: 160 m³/h.   Modelo de Ref.: TD-250/100 Silent da Soler&amp;Palau, ou equivalente -  Tensão: 220V-1ø-60Hz
Térreo - 1 unidade
1º Pavimento - 1 unidade
2º Pavimento - 2 unidades
3º Pavimento - 1 unidade</t>
  </si>
  <si>
    <t>Fornecimento e instalação de ventilador centrífugo em linha, para duto - Diâmetro bocal: 400mm  - Dados Técnicos: Pressão Est. máxima - 35 mmCA, Vazão em Descarga Livre: 6150 m³/h.   Modelo de Ref.: TD-6000/400 Mixvent da Soler&amp;Palau, ou equivalente -  Tensão: 220V-1ø-60Hz
Térreo - 3 unidades</t>
  </si>
  <si>
    <t>13.2.1.1</t>
  </si>
  <si>
    <t>13.2.1.2</t>
  </si>
  <si>
    <t>13.2.1.3</t>
  </si>
  <si>
    <t>13.2.1.4</t>
  </si>
  <si>
    <t>13.2.1.5</t>
  </si>
  <si>
    <t>13.2.1.6</t>
  </si>
  <si>
    <t>13.2.1.7</t>
  </si>
  <si>
    <t>13.2.1.8</t>
  </si>
  <si>
    <t>13.2.1.9</t>
  </si>
  <si>
    <r>
      <t xml:space="preserve">Gabinete de ventilação com ventilador do tipo sirocco para renovação de ar - Dados Técnicos: Pressão Est. - 40 mmCA, Vazão de Projeto: 1030 m³/h. Modelo de Ref.: BBS 160 da BerlinerLuft, ou equivalente -  Tensão: 380V-3ø-60Hz- Inclui os seguintes acessórios: gaveta porta-filtros com filtragem classe G4+M5
1º Pavimento - 2 unidades
</t>
    </r>
    <r>
      <rPr>
        <sz val="7"/>
        <color rgb="FFFF0000"/>
        <rFont val="Arial"/>
        <family val="2"/>
      </rPr>
      <t>2º Pavimento - 2 unidades</t>
    </r>
  </si>
  <si>
    <r>
      <t>Gabinete de ventilação com ventilador do tipo sirocco para exaustão de ar - Dados Técnicos: Pressão Est. - 40 mmCA, Vazão de Projeto:</t>
    </r>
    <r>
      <rPr>
        <sz val="7"/>
        <color rgb="FFFF0000"/>
        <rFont val="Arial"/>
        <family val="2"/>
      </rPr>
      <t>8400</t>
    </r>
    <r>
      <rPr>
        <sz val="7"/>
        <rFont val="Arial"/>
        <family val="2"/>
      </rPr>
      <t xml:space="preserve"> m³/h. Modelo de Ref.: BBS </t>
    </r>
    <r>
      <rPr>
        <sz val="7"/>
        <color rgb="FFFF0000"/>
        <rFont val="Arial"/>
        <family val="2"/>
      </rPr>
      <t>630</t>
    </r>
    <r>
      <rPr>
        <sz val="7"/>
        <rFont val="Arial"/>
        <family val="2"/>
      </rPr>
      <t xml:space="preserve"> da BerlinerLuft, ou equivalente -  Tensão: 380V-3ø-60Hz
3º Pavimento - 1 unidade</t>
    </r>
  </si>
  <si>
    <r>
      <t>Gabinete de ventilação com ventilador do tipo sirocco para exaustão de ar - Dados Técnicos: Pressão Est. - 40 mmCA, Vazão de Projeto:</t>
    </r>
    <r>
      <rPr>
        <sz val="7"/>
        <color rgb="FFFF0000"/>
        <rFont val="Arial"/>
        <family val="2"/>
      </rPr>
      <t>5200</t>
    </r>
    <r>
      <rPr>
        <sz val="7"/>
        <rFont val="Arial"/>
        <family val="2"/>
      </rPr>
      <t xml:space="preserve"> m³/h. Modelo de Ref.: BBS </t>
    </r>
    <r>
      <rPr>
        <sz val="7"/>
        <color rgb="FFFF0000"/>
        <rFont val="Arial"/>
        <family val="2"/>
      </rPr>
      <t>500</t>
    </r>
    <r>
      <rPr>
        <sz val="7"/>
        <rFont val="Arial"/>
        <family val="2"/>
      </rPr>
      <t xml:space="preserve"> da BerlinerLuft, ou equivalente -  Tensão: 380V-3ø-60Hz
3º Pavimento - 1 unidade</t>
    </r>
  </si>
  <si>
    <r>
      <t xml:space="preserve">Gabinete de ventilação com ventilador do tipo sirocco para renovação de ar - Dados Técnicos: Pressão Est. - 40 mmCA, Vazão máxima: </t>
    </r>
    <r>
      <rPr>
        <sz val="7"/>
        <color rgb="FFFF0000"/>
        <rFont val="Arial"/>
        <family val="2"/>
      </rPr>
      <t>5830</t>
    </r>
    <r>
      <rPr>
        <sz val="7"/>
        <rFont val="Arial"/>
        <family val="2"/>
      </rPr>
      <t xml:space="preserve"> m³/h. Modelo de Ref.: BBS/BBL 355 da BerlinerLuft, ou equivalente -  Tensão: 380V-3ø-60Hz- Inclui os seguintes acessórios: gaveta porta-filtros com filtragem classe G4+M5
3º Pavimento - 2 unidades</t>
    </r>
  </si>
  <si>
    <r>
      <t xml:space="preserve">Gabinete de ventilação com ventilador do tipo sirocco para renovação de ar - Dados Técnicos: Pressão Est. - 40 mmCA, Vazão máxima: </t>
    </r>
    <r>
      <rPr>
        <sz val="7"/>
        <color rgb="FFFF0000"/>
        <rFont val="Arial"/>
        <family val="2"/>
      </rPr>
      <t>2310</t>
    </r>
    <r>
      <rPr>
        <sz val="7"/>
        <rFont val="Arial"/>
        <family val="2"/>
      </rPr>
      <t xml:space="preserve">m³/h. Modelo de Ref.: BBS/BBL 200 da BerlinerLuft, ou equivalente -  Tensão: 380V-3ø-60Hz- Inclui os seguintes acessórios: gaveta porta-filtros com filtragem classe G4+M5
1º Pavimento - 1 unidade
</t>
    </r>
    <r>
      <rPr>
        <sz val="7"/>
        <color rgb="FFFF0000"/>
        <rFont val="Arial"/>
        <family val="2"/>
      </rPr>
      <t>2º Pavimento - 4 unidades</t>
    </r>
  </si>
  <si>
    <t>Fornecimento e instalação de Caixa filtrante com gaveta porta-filtro, fabricada em chapa de aço galvanizada #24, com filtro G4+M5, com bocal de conexão de diâmetro de 125mm. Ref.: MFL-125 G4+M5 da Soler&amp;Palau ou equivalente.
Térreo - 1 unidade</t>
  </si>
  <si>
    <t>Fornecimento e instalação de Caixa filtrante com gaveta porta-filtro, fabricada em chapa de aço galvanizada #24, com filtro G4+M5, com bocal de conexão de diâmetro de 200mm. Ref.: MFL-200 G4+M5 da Soler&amp;Palau ou equivalente.
Térreo - 1 unidade</t>
  </si>
  <si>
    <t>Fornecimento e instalação de Caixa filtrante com gaveta porta-filtro, fabricada em chapa de aço galvanizada #24, com filtro G4+M5, com bocal de conexão de diâmetro de 315mm. Ref.: MFL-315 G4+M5 da Soler&amp;Palau ou equivalente.
Térreo - 2 unidades
1º Pavimento - 2 unidades</t>
  </si>
  <si>
    <t>Fornecimento e instalação de Caixa filtrante com gaveta porta-filtro, fabricada em chapa de aço galvanizada #24, com filtro G4+M5, com bocal de conexão de diâmetro de 355mm. Ref.: MFL-355 G4+M5 da Soler&amp;Palau ou equivalente.
Térreo - 3 unidades</t>
  </si>
  <si>
    <t>13.2.3.6</t>
  </si>
  <si>
    <t>Fornecimento e instalação de Caixa filtrante com gaveta porta-filtro, fabricada em chapa de aço galvanizada #24, com filtro G4+M5, com bocal de conexão de diâmetro de 400mm. Ref.: MFL-355 G4+M5 da Soler&amp;Palau ou equivalente.
Térreo - 3 unidades</t>
  </si>
  <si>
    <t>Chapa de aço galvanizado #26 para Dutos de ventilação e ar condicionado, incluindo fabricação, montagem, instalação e fixação. Ref.: Chapa de aço galvanizado NBR7008 ZC
Térreo - 355 kg
1º Pavimento - 315 kg
2º Pavimento - 180 kg
3º Pavimento - 95 kg
Cobertura - 13 kg</t>
  </si>
  <si>
    <t>Chapa de aço galvanizado #24 para Dutos de ventilação e ar condicionado, incluindo fabricação, montagem, instalação e fixação. Ref.: Chapa de aço galvanizado NBR7008 ZC
Térreo - 950 kg
1º Pavimento - 235 kg
2º Pavimento - 435 kg
3º Pavimento - 295 kg
4º Pavimento - 20 kg</t>
  </si>
  <si>
    <t>Chapa de aço galvanizado #22 para Dutos de ventilação e ar condicionado, incluindo fabricação, montagem, instalação e fixação. Ref.: Chapa de aço galvanizado NBR7008 ZC
Térreo - 75 kg
3º Pavimento - 295 kg
4º Pavimento - 95 Kg</t>
  </si>
  <si>
    <t>Duto em chapa de aço preta #16, com isolamento em lã de rocha de 50mm de espessura, para exaustão de coifa da cozinha.
Térreo - 525 kg
1º Pavimento - 205 kg
2º Pavimento - 290 kg
3º Pavimento - 225 kg
4º Pavimento - 510 kg</t>
  </si>
  <si>
    <t>Amortecedor de impacto e vibração, tipo coxim de borracha, dimensões Ø50x50mm, c/ parafuso de ajuste até 3/8", capacidade 150kg.
Térreo - 84 unidades
1º Pavimento - 76 unidades
2º Pavimento - 76 unidades
3º Pavimento - 40 unidades
4º Pavimento - 16 unidades</t>
  </si>
  <si>
    <t>Plaqueta em acrilico para identificação dos equipamentos e quadros na cor preta e letras brancas. Ref.: Afixgraf ou equivalente
Térreo - 63 unidades
1º Pavimento - 38 unidades
2º Pavimento - 35 unidades
3º Pavimento - 30 unidades</t>
  </si>
  <si>
    <t>Porta de inspeção plana para duto retangular dimensões 270 x 150 mm. Ref:  PIPER 2512.
Térreo - 23 unidades
1º Pavimento - 14 unidades
2º Pavimento - 10 unidades
3º Pavimento - 4 unidades</t>
  </si>
  <si>
    <t>Caixa de espera para dreno de ar condicionado, para evaporadoras tipo Hi Wall - Ref.: Polar
Térreo - 7 unidades
1º Pavimento - 2 unidades
3º Pavimento - 4 unidades</t>
  </si>
  <si>
    <t>Suporte metálico tipo mão francesa, tamanho 600mm em aço inoxidável tipo AISI-304 de 1.5mm, típica para unidade condensadora de até 60.000 BTU/h. Inclui acessórios de fixação, sendo que os metálicos (parafusos, arruelas, porcas) devem ser fabricados em aço inoxidável. Obs.: Confirmar capacidade de carga do suporte em relação ao peso do equipamento.
Térreo - 15 unidades
1º Pavimento - 18 unidades
2º Pavimento - 20 unidades
3º Pavimento - 8 unidades</t>
  </si>
  <si>
    <t>Tomada de Ar Exterior, com tela, filtro G4 e registro de lâminas convergentes, incluindo acessórios de instalação. Dimensão até 1000x300mm. Ref.: TAM da Tropical ou equivalente.</t>
  </si>
  <si>
    <t>Tomada de Ar Exterior, com tela, filtro G4 e registro de lâminas convergentes, incluindo acessórios de instalação. Dimensão até 1000x500mm. Ref.: TAM da Tropical ou equivalente.</t>
  </si>
  <si>
    <r>
      <t xml:space="preserve">Tomada de Ar Exterior, com tela, filtro G4 e registro de lâminas convergentes, incluindo acessórios de instalação. Dimensão até </t>
    </r>
    <r>
      <rPr>
        <sz val="7"/>
        <color rgb="FFFF0000"/>
        <rFont val="Arial"/>
        <family val="2"/>
      </rPr>
      <t>300x100mm</t>
    </r>
    <r>
      <rPr>
        <sz val="7"/>
        <rFont val="Arial"/>
        <family val="2"/>
      </rPr>
      <t>. Ref.: TAM da Tropical ou equivalente.</t>
    </r>
  </si>
  <si>
    <r>
      <t xml:space="preserve">Tomada de Ar Exterior, com tela, filtro G4 e registro de lâminas convergentes, incluindo acessórios de instalação. Dimensão até </t>
    </r>
    <r>
      <rPr>
        <sz val="7"/>
        <color rgb="FFFF0000"/>
        <rFont val="Arial"/>
        <family val="2"/>
      </rPr>
      <t>400x300mm</t>
    </r>
    <r>
      <rPr>
        <sz val="7"/>
        <rFont val="Arial"/>
        <family val="2"/>
      </rPr>
      <t>. Ref.: TAM da Tropical ou equivalente.</t>
    </r>
  </si>
  <si>
    <r>
      <t xml:space="preserve">Tomada de Ar Exterior, com tela, filtro G4 e registro de lâminas convergentes, incluindo acessórios de instalação. Dimensão até </t>
    </r>
    <r>
      <rPr>
        <sz val="7"/>
        <color rgb="FFFF0000"/>
        <rFont val="Arial"/>
        <family val="2"/>
      </rPr>
      <t>400x400mm</t>
    </r>
    <r>
      <rPr>
        <sz val="7"/>
        <rFont val="Arial"/>
        <family val="2"/>
      </rPr>
      <t>. Ref.: TAM da Tropical ou equivalente.</t>
    </r>
  </si>
  <si>
    <r>
      <t xml:space="preserve">Tomada de Ar Exterior, com tela, filtro G4 e registro de lâminas convergentes, incluindo acessórios de instalação. Dimensão até </t>
    </r>
    <r>
      <rPr>
        <sz val="7"/>
        <color rgb="FFFF0000"/>
        <rFont val="Arial"/>
        <family val="2"/>
      </rPr>
      <t>500x300mm</t>
    </r>
    <r>
      <rPr>
        <sz val="7"/>
        <rFont val="Arial"/>
        <family val="2"/>
      </rPr>
      <t>. Ref.: TAM da Tropical ou equivalente.</t>
    </r>
  </si>
  <si>
    <r>
      <t xml:space="preserve">Tomada de Ar Exterior, com tela, filtro G4 e registro de lâminas convergentes, incluindo acessórios de instalação. Dimensão até </t>
    </r>
    <r>
      <rPr>
        <sz val="7"/>
        <color rgb="FFFF0000"/>
        <rFont val="Arial"/>
        <family val="2"/>
      </rPr>
      <t>500x400mm</t>
    </r>
    <r>
      <rPr>
        <sz val="7"/>
        <rFont val="Arial"/>
        <family val="2"/>
      </rPr>
      <t>. Ref.: TAM da Tropical ou equivalente.</t>
    </r>
  </si>
  <si>
    <r>
      <t xml:space="preserve">Tomada de Ar Exterior, com tela, filtro G4 e registro de lâminas convergentes, incluindo acessórios de instalação. Dimensão até </t>
    </r>
    <r>
      <rPr>
        <sz val="7"/>
        <color rgb="FFFF0000"/>
        <rFont val="Arial"/>
        <family val="2"/>
      </rPr>
      <t>600x500mm</t>
    </r>
    <r>
      <rPr>
        <sz val="7"/>
        <rFont val="Arial"/>
        <family val="2"/>
      </rPr>
      <t>. Ref.: TAM da Tropical ou equivalente.</t>
    </r>
  </si>
  <si>
    <r>
      <t xml:space="preserve">Fornecimento e Instalação de Veneziana para tomada ou descarga de ar, fabricada em alumínio com aletas horizontais fixas e tela anti-inseto, tamanho: </t>
    </r>
    <r>
      <rPr>
        <sz val="7"/>
        <color rgb="FFFF0000"/>
        <rFont val="Arial"/>
        <family val="2"/>
      </rPr>
      <t>297X197mm</t>
    </r>
    <r>
      <rPr>
        <sz val="7"/>
        <rFont val="Arial"/>
        <family val="2"/>
      </rPr>
      <t>, Ref.: AWK da Trox ou equivalente.</t>
    </r>
  </si>
  <si>
    <r>
      <t>Fornecimento e Instalação de Veneziana para tomada ou descarga de ar, fabricada em alumínio com aletas horizontais fixas e tela anti-inseto, tamanho: 397X</t>
    </r>
    <r>
      <rPr>
        <sz val="7"/>
        <color rgb="FFFF0000"/>
        <rFont val="Arial"/>
        <family val="2"/>
      </rPr>
      <t>297</t>
    </r>
    <r>
      <rPr>
        <sz val="7"/>
        <rFont val="Arial"/>
        <family val="2"/>
      </rPr>
      <t>mm, Ref.: AWK da Trox ou equivalente.</t>
    </r>
  </si>
  <si>
    <t>Sistema de ventilação natural - Lanternim, cor natural, posicionamento na cumeeira, 9 metros , vazão = 15640 m³/h. 
Ref.: Modelo MB605 da MB, ou equivalente.</t>
  </si>
  <si>
    <t>13.6.1.24</t>
  </si>
  <si>
    <r>
      <t xml:space="preserve">Coifa tipo ilha- Fabricação em aço inoxidável, acabamento externo escovado, totalmente soldado. Sistema de filtragem composto por 04 estágios. Contenção de condensados. Colarinhos de exaustão. Perda de carga: 25 mmCA. Dimensões: </t>
    </r>
    <r>
      <rPr>
        <sz val="7"/>
        <color rgb="FFFF0000"/>
        <rFont val="Arial"/>
        <family val="2"/>
      </rPr>
      <t>2470X1380X600</t>
    </r>
    <r>
      <rPr>
        <sz val="7"/>
        <rFont val="Arial"/>
        <family val="2"/>
      </rPr>
      <t>. REF.: Mult Vortex, da MELTING, ou equivalente.
Térreo - 1 unidade</t>
    </r>
  </si>
  <si>
    <r>
      <t>Coifa tipo parede - Fabricação em aço inoxidável, acabamento externo escovado, totalmente soldado. Sistema de filtragem composto por 04 estágios. Contenção de condensados. Colarinhos de exaustão. Perda de carga: 25 mmCA. Dimensões:</t>
    </r>
    <r>
      <rPr>
        <sz val="7"/>
        <color rgb="FFFF0000"/>
        <rFont val="Arial"/>
        <family val="2"/>
      </rPr>
      <t xml:space="preserve"> 3360X1070X600</t>
    </r>
    <r>
      <rPr>
        <sz val="7"/>
        <rFont val="Arial"/>
        <family val="2"/>
      </rPr>
      <t>. REF.: Mult Vortex, da MELTING, ou equivalente.
Térreo - 1 unidade</t>
    </r>
  </si>
  <si>
    <t>Tê de redução 3/4 x 1/2"</t>
  </si>
  <si>
    <t>Tê de redução 1" x 1/2"</t>
  </si>
  <si>
    <t>Tê 1/2"</t>
  </si>
  <si>
    <t>Tê 1"</t>
  </si>
  <si>
    <t>Tubo de aço galvanizado 25 mm - 1"</t>
  </si>
  <si>
    <t>Tubo de aço galvanizado 20 mm - 3/4"</t>
  </si>
  <si>
    <t>Tubo de aço galvanizado 15 mm - 1/2"</t>
  </si>
  <si>
    <t>Luva macho - fêmea 3/4"</t>
  </si>
  <si>
    <t>Luva macho - fêmea 1/2"</t>
  </si>
  <si>
    <t>Luva macho - fêmea 1"</t>
  </si>
  <si>
    <t>Cotovelo 90 3/4"</t>
  </si>
  <si>
    <t>Cotovelo 90 1/2"</t>
  </si>
  <si>
    <t>Cotovelo 90 1"</t>
  </si>
  <si>
    <t>Bucha de redução 3/4" x 1/2"</t>
  </si>
  <si>
    <t>Bucha de redução 1" x 3/4"</t>
  </si>
  <si>
    <t>Bucha de redução 1" x 1/2"</t>
  </si>
  <si>
    <t>Tubo flexível c/ malha de aço e mangueira nitrílica alta pressão 1/2" comprimento 60 cm</t>
  </si>
  <si>
    <t>Válvula de bloqueio para gás 1/2"</t>
  </si>
  <si>
    <t>Abrigo do medidor Padrão SCGAS 90 x 90 cm</t>
  </si>
  <si>
    <t>Caixa metálica de embutir com tampa 40 x 30 x 12 cm</t>
  </si>
  <si>
    <t>Regulador de baixa pressão GN Aliança 5 kg/h</t>
  </si>
  <si>
    <t>Regulador de alta pressão GN c/ segurança OPSO 25 m³/h</t>
  </si>
  <si>
    <t>Registro rápido 1/2" x terminal Ø 11,80mm (para mangueira 3/8)</t>
  </si>
  <si>
    <t>Registro rápido 1/2" x 1/2"</t>
  </si>
  <si>
    <t>Medidores de Vazão para Gás Natural ou GLP 1"</t>
  </si>
  <si>
    <t>Válvula de Esfera 1"</t>
  </si>
  <si>
    <t>Válvula de Esfera 1/2"</t>
  </si>
  <si>
    <t>Válvula de Esfera 3/4"</t>
  </si>
  <si>
    <t>Envelopamento com concreto C-20,  10 x 20 cm</t>
  </si>
  <si>
    <t xml:space="preserve">Reaterro manual de valas com compactação </t>
  </si>
  <si>
    <t xml:space="preserve">Escavação manual de valas </t>
  </si>
  <si>
    <t>Disjuntor Caixa Moldada, tripolar, corrente nominal 1000A, Corrente de interruunão (Ik) 50kA.</t>
  </si>
  <si>
    <t>Disjuntor Caixa Moldada, tripolar, corrente nominal 600A, Corrente de interruunão (Ik) 36kA.</t>
  </si>
  <si>
    <t>Disjuntor Caixa Moldada, tripolar, corrente nominal 175A, Corrente de interruunão (Ik) 18kA.</t>
  </si>
  <si>
    <t>Disjuntor Caixa Moldada, tripolar, corrente nominal 150A, Corrente de interruunão (Ik) 18kA.</t>
  </si>
  <si>
    <t>Disjuntor Caixa Moldada, tripolar, corrente nominal 100A, Corrente de interruunão (Ik) 18kA.</t>
  </si>
  <si>
    <t>Disjuntor Caixa Moldada, tripolar, corrente nominal 75A, Corrente de interruunão (Ik) 10kA.</t>
  </si>
  <si>
    <t>Disjuntor Caixa Moldada, tripolar, corrente nominal 63A, Corrente de interruunão (Ik) 10kA.</t>
  </si>
  <si>
    <t>Disjuntor Caixa Moldada, tripolar, corrente nominal 50A, Corrente de interruunão (Ik) 10kA.</t>
  </si>
  <si>
    <t>Disjuntor Caixa Moldada, tripolar, corrente nominal 40A, Corrente de interruunão (Ik) 10kA.</t>
  </si>
  <si>
    <t>Disjuntor Caixa Moldada, tripolar, corrente nominal 25A, Corrente de interruunão (Ik) 10kA.</t>
  </si>
  <si>
    <t>Ferro maleável classe 10</t>
  </si>
  <si>
    <t>12.6.1.1</t>
  </si>
  <si>
    <t>12.6.2.1</t>
  </si>
  <si>
    <t>12.6.3.1</t>
  </si>
  <si>
    <t>12.6.4.1</t>
  </si>
  <si>
    <t>12.6.4.2</t>
  </si>
  <si>
    <t>12.6.4.3</t>
  </si>
  <si>
    <t>12.6.3.2</t>
  </si>
  <si>
    <t>12.6.3.3</t>
  </si>
  <si>
    <t>12.6.2.2</t>
  </si>
  <si>
    <t>12.6.2.3</t>
  </si>
  <si>
    <t>12.6.2.4</t>
  </si>
  <si>
    <t>12.6.2.5</t>
  </si>
  <si>
    <t>12.6.2.6</t>
  </si>
  <si>
    <t>12.6.2.7</t>
  </si>
  <si>
    <t>12.6.2.8</t>
  </si>
  <si>
    <t>12.6.2.9</t>
  </si>
  <si>
    <t>12.6.1.2</t>
  </si>
  <si>
    <t>12.6.1.3</t>
  </si>
  <si>
    <t>12.6.1.4</t>
  </si>
  <si>
    <t>12.6.1.5</t>
  </si>
  <si>
    <t>12.6.1.6</t>
  </si>
  <si>
    <t>12.6.1.7</t>
  </si>
  <si>
    <t>12.6.1.8</t>
  </si>
  <si>
    <t>12.6.1.9</t>
  </si>
  <si>
    <t>12.6.1.10</t>
  </si>
  <si>
    <t>12.6.1.11</t>
  </si>
  <si>
    <t>12.6.1.12</t>
  </si>
  <si>
    <t>12.6.1.13</t>
  </si>
  <si>
    <t>12.6.1.14</t>
  </si>
  <si>
    <t>12.6.1.15</t>
  </si>
  <si>
    <t>12.6.1.16</t>
  </si>
  <si>
    <t>Gás</t>
  </si>
  <si>
    <t>Metais</t>
  </si>
  <si>
    <t>Outros Serviços</t>
  </si>
  <si>
    <t>Alvenaria Estrutural</t>
  </si>
  <si>
    <r>
      <t xml:space="preserve">Grout </t>
    </r>
    <r>
      <rPr>
        <sz val="7"/>
        <color rgb="FFFF0000"/>
        <rFont val="Arial"/>
        <family val="2"/>
      </rPr>
      <t>fck 20 MPa com lançamento para alvenaria estrutural</t>
    </r>
  </si>
  <si>
    <t>3.4.5</t>
  </si>
  <si>
    <t>Caçambas 5m³ para remoção de entulho - Inclui locação, remoção  e recolhimento do material, transporte e descarte. Item incluso conforme Retificativo 02.</t>
  </si>
  <si>
    <t>Limpeza permanete da obra - Item incluso conforme Retificativo 02.</t>
  </si>
  <si>
    <r>
      <t>ENGENHEIRO ELETRICISTA COM ENCARGOS COMPLEMENTARES - responsável Técnico pela parte elétrica - (Média de 4 Horas diárias no canteiro de obra x 12 meses)</t>
    </r>
    <r>
      <rPr>
        <sz val="7"/>
        <color rgb="FFFF0000"/>
        <rFont val="Arial"/>
        <family val="2"/>
      </rPr>
      <t xml:space="preserve"> - Item revisado conforme Retificativo 02.</t>
    </r>
  </si>
  <si>
    <r>
      <t xml:space="preserve">Engenheiro Mecânico - responsável Técnico pela Climatização - (Média de 4 Horas diárias no canteiro de obra x 8 meses) </t>
    </r>
    <r>
      <rPr>
        <sz val="7"/>
        <color rgb="FFFF0000"/>
        <rFont val="Arial"/>
        <family val="2"/>
      </rPr>
      <t>- Item revisado conforme Retificativo 02</t>
    </r>
    <r>
      <rPr>
        <sz val="7"/>
        <rFont val="Arial"/>
        <family val="2"/>
      </rPr>
      <t>.</t>
    </r>
  </si>
  <si>
    <t>Técnico de segurança do trabalho - (Média de 8 Horas diárias no canteiro de obra x 24 meses). Item revisado conforme Retificativo 02.</t>
  </si>
  <si>
    <r>
      <t xml:space="preserve">Demolição de edificação </t>
    </r>
    <r>
      <rPr>
        <sz val="7"/>
        <color rgb="FFFF0000"/>
        <rFont val="Arial"/>
        <family val="2"/>
      </rPr>
      <t>(alvenária, estrutura, pisos, cobertura, etc) - Inclui Demolição, limpeza e transporte de material, conforme Retificativo 02</t>
    </r>
  </si>
  <si>
    <r>
      <t xml:space="preserve">Aterro e/ou reaterro manuais
</t>
    </r>
    <r>
      <rPr>
        <sz val="7"/>
        <color rgb="FFFF0000"/>
        <rFont val="Arial"/>
        <family val="2"/>
      </rPr>
      <t>Volume: 500,00 m³ x 1,30 = 650,00m³ - Conforme retificativo 02</t>
    </r>
  </si>
  <si>
    <r>
      <t>Estaca Helice continua 40 cm</t>
    </r>
    <r>
      <rPr>
        <sz val="7"/>
        <color rgb="FFFF0000"/>
        <rFont val="Arial"/>
        <family val="2"/>
      </rPr>
      <t xml:space="preserve"> - Incluindo: Perfuratriz, armaduras, concreto, mão de obra, carga e descarga de solo e transporte - conforme orientação do Retificativo 02</t>
    </r>
  </si>
  <si>
    <r>
      <t xml:space="preserve">Estaca Helice continua 40 cm - </t>
    </r>
    <r>
      <rPr>
        <sz val="7"/>
        <color rgb="FFFF0000"/>
        <rFont val="Arial"/>
        <family val="2"/>
      </rPr>
      <t>Preparo de Cabeça de Estaca - conforme orientação do Retificativo 02</t>
    </r>
  </si>
  <si>
    <t>Laje Nervurada – Locação de Fôrmas Plástica ATEX 800 – h=25cm (20cm + 5cm)  - Incluindo mão de obra para montagem
Item revisado conforme Retificativo 02.</t>
  </si>
  <si>
    <t>Laje Nervurada – Locação de cimbramento e escoramento metálico  - Incluindo mão de obra para montagem
Item revisado conforme Retificativo 02.</t>
  </si>
  <si>
    <t>Execução de alvenaria estrutural de Blocos concreto 14x19x29
Item revisado conforme Retificativo 02.</t>
  </si>
  <si>
    <t>FILTRO ANAERÓBIO Ø: 2,50 m Hútil: 1,81m
Item incluso conforme Retificativo 02.</t>
  </si>
  <si>
    <t>FOSSA SÉPTICA Ø: 3,00 m Hútil: 2,60m
Item incluso conforme Retificativo 02.</t>
  </si>
  <si>
    <t>Fornecimento de Unidade Minisplit Hi Wall Inverter, Quente/Frio, capacidade nominal de 18.000BTU/h, condensadora de descarga vertical, com proteção galvânica nas aletas do condensador, gás refrigerante ecológico (HFC). Combinação de unidades: Interna, Hi wall 18.000BTU/h (Modelo ref.:  42TFQA18S5). Externa, modelo de referência  38TFQA18S5. Fabricante de Ref.: Carrier, equivalente ou superior. Tensão: 220V-1ø-60Hz
Térreo - 2 unidades
3º Pavimento - 1 unidade
Revisão conforme Retificativo 02</t>
  </si>
  <si>
    <r>
      <t xml:space="preserve">Fornecimento de Unidade Minisplit Cassete Inverter, Quente/Frio, capacidade nominal de 60.000BTU/h, condensadora de descarga horizontal, com proteção galvânica nas aletas do condensador, gás refrigerante ecológico (HFC). Combinação de unidades: Interna,Cassete 60.000BTU/h (Modelo ref.: 40KVQD60C5). Externa, modelo de referência  38CQVD60515MC. Fabricante de Ref.: Carrier, equivalente ou superior. Tensão: 220V-1ø-60Hz
Térreo - 4 unidades
</t>
    </r>
    <r>
      <rPr>
        <sz val="7"/>
        <color rgb="FFFF0000"/>
        <rFont val="Arial"/>
        <family val="2"/>
      </rPr>
      <t>1º Pavimento - 1 unidade
Revisão conforme Retificativo 02</t>
    </r>
  </si>
  <si>
    <r>
      <t xml:space="preserve">Fornecimento de Unidade Minisplit Piso Teto Quente/Frio, capacidade nominal de 60.000BTU/h, condensadora de descarga vertical, com proteção galvânica nas aletas do condensador, gás refrigerante ecológico (HFC). Combinação de unidades: Interna, Piso Teto 60.000BTU/h (Modelo ref.: 42ZQA60C5). Externa, (modelo de referência  38CCU060515MC). Fabricante de Ref.: Carrier, equivalente ou superior. Tensão: 220V-1ø-60Hz
3º Pavimento - 6 unidades
</t>
    </r>
    <r>
      <rPr>
        <sz val="7"/>
        <color rgb="FFFF0000"/>
        <rFont val="Arial"/>
        <family val="2"/>
      </rPr>
      <t>Revisão conforme Retificativo 02</t>
    </r>
  </si>
  <si>
    <t>3.4.2.1</t>
  </si>
  <si>
    <t>3.4.2.2</t>
  </si>
  <si>
    <t>3.4.2.3</t>
  </si>
  <si>
    <t>3.4.2.4</t>
  </si>
  <si>
    <t>3.4.2.5</t>
  </si>
  <si>
    <t>3.4.2.6</t>
  </si>
  <si>
    <t>3.4.2.7</t>
  </si>
  <si>
    <t>3.4.2.8</t>
  </si>
  <si>
    <t>3.4.2.9</t>
  </si>
  <si>
    <t>Armação - Aço Ca-60 Diam. 5mm</t>
  </si>
  <si>
    <t>Armação - Aço Ca-50, Diam. 6,3 mm</t>
  </si>
  <si>
    <t>Armação - Aço Ca-50, Diam.8,0 mm</t>
  </si>
  <si>
    <t>Armação - Aço Ca-50, Diam. 10,0 mm</t>
  </si>
  <si>
    <t>Armação - Aço Ca-50, Diam. 12,5 mm</t>
  </si>
  <si>
    <t>Armação - Aço Ca-50, Diam. 16 mm</t>
  </si>
  <si>
    <t>Armação - Aço Ca-50, Diam. 20 mm</t>
  </si>
  <si>
    <t>Armação - Aço Ca-50, Diam. 25 mm</t>
  </si>
  <si>
    <t>Armadura Negativa - Tela Soldada Capa Diam. (mm) 5,0 x 5,0 C/10 (Q196)</t>
  </si>
  <si>
    <t>3.4.3.1</t>
  </si>
  <si>
    <t>3.4.3.2</t>
  </si>
  <si>
    <t>Forma p/ pilar em Compensado Resinado 14mm</t>
  </si>
  <si>
    <t>Forma p/ viga/escada em Compensado Resinado 14mm</t>
  </si>
  <si>
    <r>
      <t xml:space="preserve">Armadura - </t>
    </r>
    <r>
      <rPr>
        <b/>
        <sz val="7"/>
        <color rgb="FFFF0000"/>
        <rFont val="Arial"/>
        <family val="2"/>
      </rPr>
      <t>Detalhamento do item revisado conforme Nota de Esclarecimento 01, considerando a quantidade prevista no VR 138.713,49kg</t>
    </r>
  </si>
  <si>
    <r>
      <t xml:space="preserve">Formas - Incluindo cimbramento e escoramento metálico - </t>
    </r>
    <r>
      <rPr>
        <b/>
        <sz val="7"/>
        <color rgb="FFFF0000"/>
        <rFont val="Arial"/>
        <family val="2"/>
      </rPr>
      <t>Detalhamento do item revisado conforme Nota de Esclarecimento 01, considerando a quantidade prevista no VR 5.553,55m²</t>
    </r>
  </si>
  <si>
    <r>
      <t>Remoção de base compactada existente (campo de grama)
Escavação mecanizada 
h=30 cm; área de 2.200,00 m² -</t>
    </r>
    <r>
      <rPr>
        <b/>
        <sz val="7"/>
        <color rgb="FFFF0000"/>
        <rFont val="Arial"/>
        <family val="2"/>
      </rPr>
      <t xml:space="preserve"> Item revisado conforme Nota de Esclarecimento 01</t>
    </r>
    <r>
      <rPr>
        <sz val="7"/>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</si>
</sst>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0.00_);_(* \(#,##0.00\);_(* &quot;-&quot;??_);_(@_)"/>
    <numFmt numFmtId="165" formatCode="_(&quot;R$ &quot;* #,##0.00_);_(&quot;R$ &quot;* \(#,##0.00\);_(&quot;R$ &quot;* &quot;-&quot;??_);_(@_)"/>
    <numFmt numFmtId="166" formatCode="0.00;[Red]0.00"/>
    <numFmt numFmtId="167" formatCode="#,##0.00;[Red]#,##0.00"/>
    <numFmt numFmtId="168" formatCode="#,##0;[Red]#,##0"/>
    <numFmt numFmtId="169" formatCode="0.0000"/>
  </numFmts>
  <fonts count="39" x14ac:knownFonts="1">
    <font>
      <sz val="10"/>
      <name val="Arial"/>
    </font>
    <font>
      <sz val="11"/>
      <color theme="1"/>
      <name val="Calibri"/>
      <family val="2"/>
      <scheme val="minor"/>
    </font>
    <font>
      <sz val="10"/>
      <name val="Arial"/>
      <family val="2"/>
    </font>
    <font>
      <b/>
      <sz val="7"/>
      <name val="Arial"/>
      <family val="2"/>
    </font>
    <font>
      <sz val="7"/>
      <name val="Arial"/>
      <family val="2"/>
    </font>
    <font>
      <sz val="7"/>
      <color indexed="8"/>
      <name val="Arial"/>
      <family val="2"/>
    </font>
    <font>
      <sz val="10"/>
      <name val="Arial"/>
      <family val="2"/>
    </font>
    <font>
      <b/>
      <sz val="11"/>
      <name val="Arial"/>
      <family val="2"/>
    </font>
    <font>
      <i/>
      <sz val="7"/>
      <color indexed="8"/>
      <name val="Arial"/>
      <family val="2"/>
    </font>
    <font>
      <i/>
      <sz val="7"/>
      <name val="Arial"/>
      <family val="2"/>
    </font>
    <font>
      <sz val="8"/>
      <name val="Arial"/>
      <family val="2"/>
    </font>
    <font>
      <sz val="10"/>
      <name val="Arial"/>
      <family val="2"/>
    </font>
    <font>
      <sz val="10"/>
      <color indexed="8"/>
      <name val="MS Sans Serif"/>
      <family val="2"/>
    </font>
    <font>
      <sz val="8"/>
      <name val="Arial"/>
      <family val="2"/>
    </font>
    <font>
      <sz val="10"/>
      <name val="Arial"/>
      <family val="2"/>
    </font>
    <font>
      <sz val="10"/>
      <color indexed="12"/>
      <name val="Arial"/>
      <family val="2"/>
    </font>
    <font>
      <sz val="12"/>
      <color rgb="FFFF0000"/>
      <name val="Arial"/>
      <family val="2"/>
    </font>
    <font>
      <b/>
      <strike/>
      <sz val="7"/>
      <name val="Arial"/>
      <family val="2"/>
    </font>
    <font>
      <b/>
      <sz val="10"/>
      <color theme="0"/>
      <name val="Arial"/>
      <family val="2"/>
    </font>
    <font>
      <b/>
      <sz val="10"/>
      <name val="Arial"/>
      <family val="2"/>
    </font>
    <font>
      <sz val="7"/>
      <color theme="0"/>
      <name val="Arial"/>
      <family val="2"/>
    </font>
    <font>
      <b/>
      <sz val="7"/>
      <color theme="0"/>
      <name val="Arial"/>
      <family val="2"/>
    </font>
    <font>
      <b/>
      <sz val="11"/>
      <color theme="0"/>
      <name val="Arial"/>
      <family val="2"/>
    </font>
    <font>
      <sz val="10"/>
      <name val="Arial"/>
      <family val="2"/>
      <charset val="1"/>
    </font>
    <font>
      <sz val="10"/>
      <name val="Calibri"/>
      <family val="2"/>
    </font>
    <font>
      <b/>
      <sz val="12"/>
      <name val="Calibri"/>
      <family val="2"/>
    </font>
    <font>
      <sz val="7"/>
      <color rgb="FFFF0000"/>
      <name val="Arial"/>
      <family val="2"/>
    </font>
    <font>
      <i/>
      <sz val="7"/>
      <color rgb="FFFF0000"/>
      <name val="Arial"/>
      <family val="2"/>
    </font>
    <font>
      <b/>
      <sz val="8"/>
      <name val="Arial"/>
      <family val="2"/>
    </font>
    <font>
      <b/>
      <sz val="9"/>
      <name val="Arial"/>
      <family val="2"/>
    </font>
    <font>
      <sz val="10"/>
      <color theme="0"/>
      <name val="Arial"/>
      <family val="2"/>
    </font>
    <font>
      <sz val="9"/>
      <color theme="0"/>
      <name val="Arial"/>
      <family val="2"/>
    </font>
    <font>
      <b/>
      <sz val="9"/>
      <color theme="0"/>
      <name val="Arial"/>
      <family val="2"/>
    </font>
    <font>
      <b/>
      <sz val="8"/>
      <color theme="0"/>
      <name val="Arial"/>
      <family val="2"/>
    </font>
    <font>
      <sz val="11"/>
      <name val="Calibri"/>
      <family val="2"/>
    </font>
    <font>
      <b/>
      <sz val="11"/>
      <name val="Calibri"/>
      <family val="2"/>
    </font>
    <font>
      <b/>
      <sz val="7"/>
      <color rgb="FFFF0000"/>
      <name val="Arial"/>
      <family val="2"/>
    </font>
    <font>
      <b/>
      <sz val="7"/>
      <color indexed="8"/>
      <name val="Arial"/>
      <family val="2"/>
    </font>
    <font>
      <b/>
      <sz val="14"/>
      <name val="Arial"/>
      <family val="2"/>
    </font>
  </fonts>
  <fills count="11">
    <fill>
      <patternFill patternType="none"/>
    </fill>
    <fill>
      <patternFill patternType="gray125"/>
    </fill>
    <fill>
      <patternFill patternType="gray06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solid">
        <fgColor theme="3" tint="0.79998168889431442"/>
        <bgColor indexed="64"/>
      </patternFill>
    </fill>
    <fill>
      <patternFill patternType="solid">
        <fgColor rgb="FFFABE00"/>
      </patternFill>
    </fill>
    <fill>
      <patternFill patternType="solid">
        <fgColor rgb="FFE5AF42"/>
      </patternFill>
    </fill>
  </fills>
  <borders count="5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bottom/>
      <diagonal/>
    </border>
    <border>
      <left/>
      <right/>
      <top style="hair">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hair">
        <color indexed="64"/>
      </left>
      <right style="hair">
        <color indexed="64"/>
      </right>
      <top style="hair">
        <color indexed="64"/>
      </top>
      <bottom/>
      <diagonal/>
    </border>
    <border>
      <left style="medium">
        <color indexed="64"/>
      </left>
      <right/>
      <top style="thin">
        <color indexed="64"/>
      </top>
      <bottom style="medium">
        <color indexed="64"/>
      </bottom>
      <diagonal/>
    </border>
  </borders>
  <cellStyleXfs count="50">
    <xf numFmtId="0" fontId="0" fillId="0" borderId="0"/>
    <xf numFmtId="165" fontId="11" fillId="0" borderId="0" applyFont="0" applyFill="0" applyBorder="0" applyAlignment="0" applyProtection="0"/>
    <xf numFmtId="165" fontId="6" fillId="0" borderId="0" applyFont="0" applyFill="0" applyBorder="0" applyAlignment="0" applyProtection="0"/>
    <xf numFmtId="0" fontId="6" fillId="0" borderId="0"/>
    <xf numFmtId="0" fontId="12" fillId="0" borderId="0"/>
    <xf numFmtId="0" fontId="6" fillId="0" borderId="0"/>
    <xf numFmtId="9" fontId="11" fillId="0" borderId="0" applyFont="0" applyFill="0" applyBorder="0" applyAlignment="0" applyProtection="0"/>
    <xf numFmtId="9" fontId="6" fillId="0" borderId="0" applyFont="0" applyFill="0" applyBorder="0" applyAlignment="0" applyProtection="0"/>
    <xf numFmtId="164" fontId="1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2" fillId="0" borderId="0"/>
    <xf numFmtId="9" fontId="2" fillId="0" borderId="0" applyFont="0" applyFill="0" applyBorder="0" applyAlignment="0" applyProtection="0"/>
    <xf numFmtId="9" fontId="1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3" fillId="0" borderId="0"/>
    <xf numFmtId="0" fontId="24" fillId="0" borderId="0">
      <alignment horizontal="center" vertical="center"/>
    </xf>
    <xf numFmtId="0" fontId="25" fillId="0" borderId="0">
      <alignment horizontal="center" vertical="center"/>
    </xf>
    <xf numFmtId="0" fontId="34" fillId="9" borderId="0"/>
    <xf numFmtId="0" fontId="35" fillId="10" borderId="0"/>
  </cellStyleXfs>
  <cellXfs count="387">
    <xf numFmtId="0" fontId="0" fillId="0" borderId="0" xfId="0"/>
    <xf numFmtId="0" fontId="4" fillId="0" borderId="0" xfId="0" applyFont="1"/>
    <xf numFmtId="0" fontId="3" fillId="0" borderId="0" xfId="0" applyFont="1"/>
    <xf numFmtId="0" fontId="4" fillId="0" borderId="0" xfId="0" applyFont="1" applyBorder="1"/>
    <xf numFmtId="0" fontId="3" fillId="0" borderId="1" xfId="0" applyFont="1" applyBorder="1"/>
    <xf numFmtId="0" fontId="3" fillId="3" borderId="1" xfId="0" applyFont="1" applyFill="1" applyBorder="1"/>
    <xf numFmtId="0" fontId="4" fillId="0" borderId="2" xfId="0" applyFont="1" applyBorder="1"/>
    <xf numFmtId="0" fontId="3" fillId="0" borderId="3" xfId="0" applyFont="1" applyBorder="1"/>
    <xf numFmtId="0" fontId="8" fillId="0" borderId="1" xfId="0" applyFont="1" applyFill="1" applyBorder="1" applyAlignment="1">
      <alignment horizontal="right" vertical="top" wrapText="1"/>
    </xf>
    <xf numFmtId="0" fontId="7" fillId="4" borderId="3" xfId="0" applyFont="1" applyFill="1" applyBorder="1"/>
    <xf numFmtId="0" fontId="4" fillId="0" borderId="0" xfId="0" applyFont="1" applyFill="1"/>
    <xf numFmtId="167" fontId="4" fillId="0" borderId="0" xfId="0" applyNumberFormat="1" applyFont="1" applyFill="1"/>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2" fontId="4"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xf>
    <xf numFmtId="0" fontId="9" fillId="0" borderId="1" xfId="0" applyFont="1" applyFill="1" applyBorder="1" applyAlignment="1">
      <alignment horizontal="right" vertical="center" wrapText="1"/>
    </xf>
    <xf numFmtId="0" fontId="4" fillId="0" borderId="1" xfId="0" applyFont="1" applyFill="1" applyBorder="1" applyAlignment="1">
      <alignment horizontal="right" vertical="center" wrapText="1"/>
    </xf>
    <xf numFmtId="0" fontId="3" fillId="0" borderId="1" xfId="0" applyFont="1" applyBorder="1" applyAlignment="1">
      <alignment horizontal="right" vertical="center"/>
    </xf>
    <xf numFmtId="0" fontId="3" fillId="0" borderId="1" xfId="0" applyFont="1" applyBorder="1" applyAlignment="1">
      <alignment horizontal="center" vertical="center"/>
    </xf>
    <xf numFmtId="2" fontId="3"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167" fontId="4" fillId="0" borderId="0" xfId="0" applyNumberFormat="1" applyFont="1" applyFill="1" applyBorder="1" applyAlignment="1">
      <alignment horizontal="right" vertical="top"/>
    </xf>
    <xf numFmtId="167" fontId="4" fillId="0" borderId="0" xfId="0" applyNumberFormat="1" applyFont="1" applyFill="1" applyBorder="1" applyAlignment="1">
      <alignment horizontal="right"/>
    </xf>
    <xf numFmtId="167" fontId="3" fillId="0" borderId="0" xfId="0" applyNumberFormat="1" applyFont="1" applyFill="1" applyBorder="1"/>
    <xf numFmtId="0" fontId="0" fillId="0" borderId="0" xfId="0" applyBorder="1"/>
    <xf numFmtId="167" fontId="3" fillId="0" borderId="0" xfId="0" applyNumberFormat="1" applyFont="1" applyFill="1" applyBorder="1" applyAlignment="1">
      <alignment horizontal="center" vertical="center" wrapText="1"/>
    </xf>
    <xf numFmtId="166" fontId="4" fillId="0" borderId="0" xfId="0" applyNumberFormat="1" applyFont="1" applyFill="1" applyBorder="1" applyAlignment="1">
      <alignment horizontal="right"/>
    </xf>
    <xf numFmtId="167" fontId="4" fillId="0" borderId="0" xfId="0" applyNumberFormat="1" applyFont="1" applyFill="1" applyBorder="1"/>
    <xf numFmtId="0" fontId="6" fillId="0" borderId="0" xfId="0" applyFont="1" applyBorder="1"/>
    <xf numFmtId="167" fontId="0" fillId="0" borderId="0" xfId="0" applyNumberFormat="1" applyFill="1" applyBorder="1"/>
    <xf numFmtId="0" fontId="4" fillId="2" borderId="6" xfId="0" applyFont="1" applyFill="1" applyBorder="1" applyAlignment="1"/>
    <xf numFmtId="166" fontId="6" fillId="0" borderId="0" xfId="0" applyNumberFormat="1" applyFont="1" applyBorder="1" applyAlignment="1">
      <alignment horizontal="center" vertical="center"/>
    </xf>
    <xf numFmtId="166" fontId="4" fillId="0" borderId="2" xfId="0" applyNumberFormat="1" applyFont="1" applyBorder="1" applyAlignment="1">
      <alignment horizontal="center" vertical="center"/>
    </xf>
    <xf numFmtId="166" fontId="4" fillId="0" borderId="3" xfId="0" applyNumberFormat="1" applyFont="1" applyBorder="1" applyAlignment="1">
      <alignment horizontal="center" vertical="center"/>
    </xf>
    <xf numFmtId="166" fontId="4" fillId="0" borderId="1" xfId="0" applyNumberFormat="1" applyFont="1" applyBorder="1" applyAlignment="1">
      <alignment horizontal="center" vertical="center"/>
    </xf>
    <xf numFmtId="166" fontId="3" fillId="3" borderId="1" xfId="0" applyNumberFormat="1" applyFont="1" applyFill="1" applyBorder="1" applyAlignment="1">
      <alignment horizontal="center" vertical="center"/>
    </xf>
    <xf numFmtId="166" fontId="4" fillId="4" borderId="3" xfId="0" applyNumberFormat="1" applyFont="1" applyFill="1" applyBorder="1" applyAlignment="1">
      <alignment horizontal="center" vertical="center"/>
    </xf>
    <xf numFmtId="167" fontId="4" fillId="0" borderId="1" xfId="0" applyNumberFormat="1" applyFont="1" applyBorder="1" applyAlignment="1">
      <alignment horizontal="center" vertical="center"/>
    </xf>
    <xf numFmtId="167" fontId="3" fillId="0" borderId="1" xfId="0" applyNumberFormat="1" applyFont="1" applyBorder="1" applyAlignment="1">
      <alignment horizontal="center" vertical="center"/>
    </xf>
    <xf numFmtId="167" fontId="0" fillId="0" borderId="0" xfId="0" applyNumberFormat="1" applyBorder="1" applyAlignment="1">
      <alignment horizontal="center" vertical="center"/>
    </xf>
    <xf numFmtId="167" fontId="4" fillId="0" borderId="11" xfId="0" applyNumberFormat="1" applyFont="1" applyBorder="1" applyAlignment="1">
      <alignment horizontal="center" vertical="center"/>
    </xf>
    <xf numFmtId="167" fontId="4" fillId="0" borderId="2" xfId="0" applyNumberFormat="1" applyFont="1" applyBorder="1" applyAlignment="1">
      <alignment horizontal="center" vertical="center"/>
    </xf>
    <xf numFmtId="2" fontId="4" fillId="0" borderId="2" xfId="0" applyNumberFormat="1" applyFont="1" applyBorder="1" applyAlignment="1">
      <alignment horizontal="center" vertical="center"/>
    </xf>
    <xf numFmtId="167" fontId="4" fillId="0" borderId="12" xfId="0" applyNumberFormat="1" applyFont="1" applyBorder="1" applyAlignment="1">
      <alignment horizontal="center" vertical="center"/>
    </xf>
    <xf numFmtId="167" fontId="4" fillId="0" borderId="3" xfId="0" applyNumberFormat="1" applyFont="1" applyBorder="1" applyAlignment="1">
      <alignment horizontal="center" vertical="center"/>
    </xf>
    <xf numFmtId="2" fontId="4" fillId="0" borderId="3" xfId="0" applyNumberFormat="1" applyFont="1" applyBorder="1" applyAlignment="1">
      <alignment horizontal="center" vertical="center"/>
    </xf>
    <xf numFmtId="167" fontId="3" fillId="0" borderId="3" xfId="0" applyNumberFormat="1" applyFont="1" applyBorder="1" applyAlignment="1">
      <alignment horizontal="center" vertical="center"/>
    </xf>
    <xf numFmtId="167" fontId="4" fillId="0" borderId="10" xfId="0" applyNumberFormat="1" applyFont="1" applyBorder="1" applyAlignment="1">
      <alignment horizontal="center" vertical="center"/>
    </xf>
    <xf numFmtId="167" fontId="3" fillId="3" borderId="1" xfId="0" applyNumberFormat="1" applyFont="1" applyFill="1" applyBorder="1" applyAlignment="1">
      <alignment horizontal="center" vertical="center"/>
    </xf>
    <xf numFmtId="2" fontId="3" fillId="3" borderId="1" xfId="0" applyNumberFormat="1" applyFont="1" applyFill="1" applyBorder="1" applyAlignment="1">
      <alignment horizontal="center" vertical="center"/>
    </xf>
    <xf numFmtId="167" fontId="4" fillId="4" borderId="11" xfId="0" applyNumberFormat="1" applyFont="1" applyFill="1" applyBorder="1" applyAlignment="1">
      <alignment horizontal="center" vertical="center"/>
    </xf>
    <xf numFmtId="167" fontId="4" fillId="4" borderId="3" xfId="0" applyNumberFormat="1" applyFont="1" applyFill="1" applyBorder="1" applyAlignment="1">
      <alignment horizontal="center" vertical="center"/>
    </xf>
    <xf numFmtId="2" fontId="4" fillId="4" borderId="3" xfId="0" applyNumberFormat="1" applyFont="1" applyFill="1" applyBorder="1" applyAlignment="1">
      <alignment horizontal="center" vertical="center"/>
    </xf>
    <xf numFmtId="167" fontId="3" fillId="4" borderId="3" xfId="0" applyNumberFormat="1" applyFont="1" applyFill="1" applyBorder="1" applyAlignment="1">
      <alignment horizontal="center" vertical="center"/>
    </xf>
    <xf numFmtId="167" fontId="4" fillId="4" borderId="10" xfId="0" applyNumberFormat="1" applyFont="1" applyFill="1" applyBorder="1" applyAlignment="1">
      <alignment horizontal="center" vertical="center"/>
    </xf>
    <xf numFmtId="0" fontId="6" fillId="0" borderId="0" xfId="0" applyFont="1" applyBorder="1" applyAlignment="1">
      <alignment horizontal="center" vertical="center"/>
    </xf>
    <xf numFmtId="0" fontId="4" fillId="0" borderId="1" xfId="0" applyFont="1" applyBorder="1" applyAlignment="1">
      <alignment horizontal="center" vertical="center"/>
    </xf>
    <xf numFmtId="0" fontId="3" fillId="3"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4" borderId="3" xfId="0" applyFont="1" applyFill="1" applyBorder="1" applyAlignment="1">
      <alignment horizontal="center" vertical="center"/>
    </xf>
    <xf numFmtId="0" fontId="4" fillId="0" borderId="0" xfId="0" applyFont="1" applyBorder="1" applyAlignment="1">
      <alignment horizontal="center" vertical="center"/>
    </xf>
    <xf numFmtId="2" fontId="9" fillId="0" borderId="1" xfId="0" applyNumberFormat="1" applyFont="1" applyFill="1" applyBorder="1" applyAlignment="1">
      <alignment horizontal="center" vertical="center"/>
    </xf>
    <xf numFmtId="167" fontId="3" fillId="6" borderId="15" xfId="0" applyNumberFormat="1" applyFont="1" applyFill="1" applyBorder="1" applyAlignment="1">
      <alignment horizontal="center" vertical="center" wrapText="1"/>
    </xf>
    <xf numFmtId="167" fontId="3" fillId="6" borderId="16" xfId="0" applyNumberFormat="1" applyFont="1" applyFill="1" applyBorder="1" applyAlignment="1">
      <alignment horizontal="center" vertical="center" wrapText="1"/>
    </xf>
    <xf numFmtId="167" fontId="4" fillId="0" borderId="1" xfId="0" applyNumberFormat="1" applyFont="1" applyFill="1" applyBorder="1" applyAlignment="1">
      <alignment horizontal="left" vertical="center"/>
    </xf>
    <xf numFmtId="0" fontId="2" fillId="0" borderId="0" xfId="11" applyFont="1" applyAlignment="1">
      <alignment horizontal="center" vertical="top"/>
    </xf>
    <xf numFmtId="0" fontId="2" fillId="0" borderId="0" xfId="11" applyFont="1"/>
    <xf numFmtId="0" fontId="2" fillId="0" borderId="0" xfId="11" applyFont="1" applyAlignment="1">
      <alignment horizontal="center"/>
    </xf>
    <xf numFmtId="166" fontId="2" fillId="0" borderId="0" xfId="11" applyNumberFormat="1" applyFont="1"/>
    <xf numFmtId="167" fontId="15" fillId="0" borderId="0" xfId="11" applyNumberFormat="1" applyFont="1"/>
    <xf numFmtId="167" fontId="2" fillId="0" borderId="0" xfId="11" applyNumberFormat="1"/>
    <xf numFmtId="0" fontId="2" fillId="0" borderId="0" xfId="11"/>
    <xf numFmtId="0" fontId="16" fillId="0" borderId="0" xfId="11" applyFont="1" applyBorder="1" applyAlignment="1">
      <alignment horizontal="left"/>
    </xf>
    <xf numFmtId="0" fontId="3" fillId="0" borderId="0" xfId="11" applyFont="1"/>
    <xf numFmtId="0" fontId="3" fillId="0" borderId="5" xfId="11" applyFont="1" applyBorder="1" applyAlignment="1">
      <alignment horizontal="center" vertical="top"/>
    </xf>
    <xf numFmtId="0" fontId="3" fillId="0" borderId="1" xfId="11" applyFont="1" applyBorder="1"/>
    <xf numFmtId="0" fontId="3" fillId="0" borderId="25" xfId="11" applyFont="1" applyBorder="1" applyAlignment="1">
      <alignment horizontal="center"/>
    </xf>
    <xf numFmtId="167" fontId="3" fillId="0" borderId="5" xfId="11" applyNumberFormat="1" applyFont="1" applyBorder="1" applyAlignment="1">
      <alignment horizontal="left"/>
    </xf>
    <xf numFmtId="167" fontId="3" fillId="0" borderId="1" xfId="11" applyNumberFormat="1" applyFont="1" applyBorder="1" applyAlignment="1">
      <alignment horizontal="center" vertical="center" wrapText="1"/>
    </xf>
    <xf numFmtId="167" fontId="3" fillId="0" borderId="1" xfId="11" applyNumberFormat="1" applyFont="1" applyBorder="1" applyAlignment="1">
      <alignment horizontal="left"/>
    </xf>
    <xf numFmtId="167" fontId="3" fillId="0" borderId="11" xfId="11" applyNumberFormat="1" applyFont="1" applyBorder="1" applyAlignment="1">
      <alignment horizontal="center" vertical="center" wrapText="1"/>
    </xf>
    <xf numFmtId="0" fontId="3" fillId="0" borderId="14" xfId="11" applyFont="1" applyBorder="1" applyAlignment="1">
      <alignment horizontal="center" vertical="top" wrapText="1"/>
    </xf>
    <xf numFmtId="0" fontId="3" fillId="0" borderId="33" xfId="11" applyFont="1" applyBorder="1" applyAlignment="1">
      <alignment vertical="center" wrapText="1"/>
    </xf>
    <xf numFmtId="167" fontId="3" fillId="0" borderId="2" xfId="11" applyNumberFormat="1" applyFont="1" applyBorder="1" applyAlignment="1">
      <alignment horizontal="center" vertical="center" wrapText="1"/>
    </xf>
    <xf numFmtId="167" fontId="3" fillId="0" borderId="33" xfId="11" applyNumberFormat="1" applyFont="1" applyBorder="1" applyAlignment="1">
      <alignment horizontal="center" vertical="center" wrapText="1"/>
    </xf>
    <xf numFmtId="167" fontId="3" fillId="0" borderId="12" xfId="11" applyNumberFormat="1" applyFont="1" applyBorder="1" applyAlignment="1">
      <alignment horizontal="center" vertical="center" wrapText="1"/>
    </xf>
    <xf numFmtId="167" fontId="3" fillId="0" borderId="14" xfId="11" applyNumberFormat="1" applyFont="1" applyBorder="1" applyAlignment="1">
      <alignment horizontal="center" vertical="center" wrapText="1"/>
    </xf>
    <xf numFmtId="167" fontId="17" fillId="0" borderId="2" xfId="11" applyNumberFormat="1" applyFont="1" applyBorder="1" applyAlignment="1">
      <alignment horizontal="center" vertical="center" wrapText="1"/>
    </xf>
    <xf numFmtId="0" fontId="3" fillId="0" borderId="13" xfId="11" applyFont="1" applyBorder="1" applyAlignment="1">
      <alignment horizontal="center" vertical="top" wrapText="1"/>
    </xf>
    <xf numFmtId="0" fontId="3" fillId="0" borderId="34" xfId="11" applyFont="1" applyBorder="1" applyAlignment="1">
      <alignment vertical="center" wrapText="1"/>
    </xf>
    <xf numFmtId="167" fontId="3" fillId="0" borderId="4" xfId="11" applyNumberFormat="1" applyFont="1" applyBorder="1" applyAlignment="1">
      <alignment horizontal="center" vertical="center" wrapText="1"/>
    </xf>
    <xf numFmtId="167" fontId="3" fillId="0" borderId="34" xfId="11" applyNumberFormat="1" applyFont="1" applyBorder="1" applyAlignment="1">
      <alignment horizontal="center" vertical="center" wrapText="1"/>
    </xf>
    <xf numFmtId="167" fontId="3" fillId="0" borderId="9" xfId="11" applyNumberFormat="1" applyFont="1" applyBorder="1" applyAlignment="1">
      <alignment horizontal="center" vertical="center" wrapText="1"/>
    </xf>
    <xf numFmtId="167" fontId="3" fillId="0" borderId="13" xfId="11" applyNumberFormat="1" applyFont="1" applyBorder="1" applyAlignment="1">
      <alignment horizontal="center" vertical="center" wrapText="1"/>
    </xf>
    <xf numFmtId="167" fontId="17" fillId="0" borderId="4" xfId="11" applyNumberFormat="1" applyFont="1" applyBorder="1" applyAlignment="1">
      <alignment horizontal="center" vertical="center" wrapText="1"/>
    </xf>
    <xf numFmtId="0" fontId="3" fillId="0" borderId="35" xfId="11" applyFont="1" applyBorder="1" applyAlignment="1">
      <alignment horizontal="center" vertical="top" wrapText="1"/>
    </xf>
    <xf numFmtId="0" fontId="5" fillId="0" borderId="36" xfId="11" applyFont="1" applyFill="1" applyBorder="1" applyAlignment="1">
      <alignment horizontal="left" vertical="top" wrapText="1"/>
    </xf>
    <xf numFmtId="167" fontId="4" fillId="0" borderId="36" xfId="11" applyNumberFormat="1" applyFont="1" applyBorder="1" applyAlignment="1">
      <alignment vertical="center" wrapText="1"/>
    </xf>
    <xf numFmtId="167" fontId="4" fillId="0" borderId="26" xfId="11" applyNumberFormat="1" applyFont="1" applyBorder="1" applyAlignment="1">
      <alignment vertical="center" wrapText="1"/>
    </xf>
    <xf numFmtId="167" fontId="4" fillId="0" borderId="35" xfId="11" applyNumberFormat="1" applyFont="1" applyBorder="1" applyAlignment="1">
      <alignment vertical="center" wrapText="1"/>
    </xf>
    <xf numFmtId="10" fontId="4" fillId="0" borderId="36" xfId="12" applyNumberFormat="1" applyFont="1" applyBorder="1" applyAlignment="1">
      <alignment vertical="center" wrapText="1"/>
    </xf>
    <xf numFmtId="10" fontId="4" fillId="0" borderId="37" xfId="12" applyNumberFormat="1" applyFont="1" applyBorder="1" applyAlignment="1">
      <alignment vertical="center" wrapText="1"/>
    </xf>
    <xf numFmtId="0" fontId="3" fillId="0" borderId="0" xfId="11" applyFont="1" applyBorder="1"/>
    <xf numFmtId="0" fontId="3" fillId="6" borderId="5" xfId="11" applyFont="1" applyFill="1" applyBorder="1" applyAlignment="1">
      <alignment horizontal="center" vertical="top"/>
    </xf>
    <xf numFmtId="0" fontId="5" fillId="6" borderId="1" xfId="11" applyFont="1" applyFill="1" applyBorder="1" applyAlignment="1">
      <alignment horizontal="left" vertical="top" wrapText="1"/>
    </xf>
    <xf numFmtId="4" fontId="5" fillId="6" borderId="1" xfId="11" applyNumberFormat="1" applyFont="1" applyFill="1" applyBorder="1" applyAlignment="1">
      <alignment horizontal="right" vertical="top"/>
    </xf>
    <xf numFmtId="4" fontId="4" fillId="6" borderId="8" xfId="11" applyNumberFormat="1" applyFont="1" applyFill="1" applyBorder="1" applyAlignment="1">
      <alignment horizontal="right" vertical="top"/>
    </xf>
    <xf numFmtId="4" fontId="4" fillId="6" borderId="11" xfId="11" applyNumberFormat="1" applyFont="1" applyFill="1" applyBorder="1" applyAlignment="1">
      <alignment horizontal="right" vertical="top"/>
    </xf>
    <xf numFmtId="167" fontId="4" fillId="6" borderId="5" xfId="11" applyNumberFormat="1" applyFont="1" applyFill="1" applyBorder="1" applyAlignment="1">
      <alignment vertical="center" wrapText="1"/>
    </xf>
    <xf numFmtId="10" fontId="4" fillId="6" borderId="1" xfId="12" applyNumberFormat="1" applyFont="1" applyFill="1" applyBorder="1" applyAlignment="1">
      <alignment horizontal="right" vertical="top"/>
    </xf>
    <xf numFmtId="167" fontId="4" fillId="6" borderId="1" xfId="11" applyNumberFormat="1" applyFont="1" applyFill="1" applyBorder="1" applyAlignment="1">
      <alignment vertical="center" wrapText="1"/>
    </xf>
    <xf numFmtId="10" fontId="4" fillId="6" borderId="11" xfId="12" applyNumberFormat="1" applyFont="1" applyFill="1" applyBorder="1" applyAlignment="1">
      <alignment horizontal="right" vertical="top"/>
    </xf>
    <xf numFmtId="0" fontId="5" fillId="0" borderId="1" xfId="11" applyFont="1" applyFill="1" applyBorder="1" applyAlignment="1">
      <alignment horizontal="left" vertical="top" wrapText="1"/>
    </xf>
    <xf numFmtId="4" fontId="5" fillId="0" borderId="1" xfId="11" applyNumberFormat="1" applyFont="1" applyFill="1" applyBorder="1" applyAlignment="1">
      <alignment horizontal="right" vertical="top"/>
    </xf>
    <xf numFmtId="0" fontId="4" fillId="0" borderId="0" xfId="11" applyFont="1" applyBorder="1"/>
    <xf numFmtId="4" fontId="5" fillId="0" borderId="8" xfId="11" applyNumberFormat="1" applyFont="1" applyFill="1" applyBorder="1" applyAlignment="1">
      <alignment horizontal="right" vertical="top"/>
    </xf>
    <xf numFmtId="4" fontId="5" fillId="0" borderId="32" xfId="11" applyNumberFormat="1" applyFont="1" applyFill="1" applyBorder="1" applyAlignment="1">
      <alignment horizontal="right" vertical="top"/>
    </xf>
    <xf numFmtId="4" fontId="5" fillId="0" borderId="5" xfId="11" applyNumberFormat="1" applyFont="1" applyFill="1" applyBorder="1" applyAlignment="1">
      <alignment horizontal="right" vertical="top"/>
    </xf>
    <xf numFmtId="9" fontId="5" fillId="0" borderId="1" xfId="12" applyFont="1" applyFill="1" applyBorder="1" applyAlignment="1">
      <alignment horizontal="right" vertical="top"/>
    </xf>
    <xf numFmtId="9" fontId="5" fillId="0" borderId="11" xfId="12" applyFont="1" applyFill="1" applyBorder="1" applyAlignment="1">
      <alignment horizontal="right" vertical="top"/>
    </xf>
    <xf numFmtId="0" fontId="3" fillId="0" borderId="5" xfId="11" applyFont="1" applyBorder="1" applyAlignment="1">
      <alignment vertical="top"/>
    </xf>
    <xf numFmtId="0" fontId="3" fillId="3" borderId="1" xfId="11" applyFont="1" applyFill="1" applyBorder="1"/>
    <xf numFmtId="167" fontId="3" fillId="3" borderId="8" xfId="11" applyNumberFormat="1" applyFont="1" applyFill="1" applyBorder="1" applyAlignment="1">
      <alignment horizontal="right"/>
    </xf>
    <xf numFmtId="167" fontId="3" fillId="3" borderId="5" xfId="11" applyNumberFormat="1" applyFont="1" applyFill="1" applyBorder="1"/>
    <xf numFmtId="167" fontId="3" fillId="3" borderId="1" xfId="11" applyNumberFormat="1" applyFont="1" applyFill="1" applyBorder="1"/>
    <xf numFmtId="4" fontId="5" fillId="0" borderId="11" xfId="11" applyNumberFormat="1" applyFont="1" applyFill="1" applyBorder="1" applyAlignment="1">
      <alignment horizontal="right" vertical="top"/>
    </xf>
    <xf numFmtId="0" fontId="4" fillId="0" borderId="5" xfId="11" applyFont="1" applyFill="1" applyBorder="1" applyAlignment="1">
      <alignment vertical="top"/>
    </xf>
    <xf numFmtId="0" fontId="3" fillId="0" borderId="1" xfId="11" applyFont="1" applyFill="1" applyBorder="1"/>
    <xf numFmtId="0" fontId="4" fillId="0" borderId="8" xfId="11" applyFont="1" applyFill="1" applyBorder="1" applyAlignment="1">
      <alignment horizontal="center"/>
    </xf>
    <xf numFmtId="0" fontId="4" fillId="0" borderId="32" xfId="11" applyFont="1" applyFill="1" applyBorder="1" applyAlignment="1">
      <alignment horizontal="center"/>
    </xf>
    <xf numFmtId="167" fontId="4" fillId="0" borderId="5" xfId="11" applyNumberFormat="1" applyFont="1" applyFill="1" applyBorder="1"/>
    <xf numFmtId="167" fontId="4" fillId="0" borderId="1" xfId="11" applyNumberFormat="1" applyFont="1" applyFill="1" applyBorder="1"/>
    <xf numFmtId="167" fontId="3" fillId="0" borderId="1" xfId="11" applyNumberFormat="1" applyFont="1" applyFill="1" applyBorder="1"/>
    <xf numFmtId="10" fontId="3" fillId="0" borderId="11" xfId="12" applyNumberFormat="1" applyFont="1" applyFill="1" applyBorder="1"/>
    <xf numFmtId="0" fontId="4" fillId="0" borderId="0" xfId="11" applyFont="1" applyFill="1"/>
    <xf numFmtId="0" fontId="4" fillId="0" borderId="5" xfId="11" applyFont="1" applyBorder="1" applyAlignment="1">
      <alignment vertical="top"/>
    </xf>
    <xf numFmtId="0" fontId="4" fillId="0" borderId="32" xfId="11" applyFont="1" applyBorder="1" applyAlignment="1">
      <alignment horizontal="center"/>
    </xf>
    <xf numFmtId="10" fontId="3" fillId="3" borderId="1" xfId="13" applyNumberFormat="1" applyFont="1" applyFill="1" applyBorder="1"/>
    <xf numFmtId="10" fontId="3" fillId="3" borderId="11" xfId="12" applyNumberFormat="1" applyFont="1" applyFill="1" applyBorder="1"/>
    <xf numFmtId="0" fontId="4" fillId="0" borderId="0" xfId="11" applyFont="1"/>
    <xf numFmtId="0" fontId="4" fillId="0" borderId="8" xfId="11" applyFont="1" applyBorder="1" applyAlignment="1">
      <alignment horizontal="center"/>
    </xf>
    <xf numFmtId="167" fontId="4" fillId="0" borderId="5" xfId="11" applyNumberFormat="1" applyFont="1" applyBorder="1"/>
    <xf numFmtId="167" fontId="4" fillId="0" borderId="8" xfId="11" applyNumberFormat="1" applyFont="1" applyBorder="1"/>
    <xf numFmtId="0" fontId="4" fillId="0" borderId="38" xfId="11" applyFont="1" applyBorder="1"/>
    <xf numFmtId="0" fontId="4" fillId="0" borderId="14" xfId="11" applyFont="1" applyBorder="1" applyAlignment="1">
      <alignment vertical="top"/>
    </xf>
    <xf numFmtId="0" fontId="3" fillId="0" borderId="2" xfId="11" applyFont="1" applyBorder="1"/>
    <xf numFmtId="0" fontId="4" fillId="0" borderId="33" xfId="11" applyFont="1" applyBorder="1" applyAlignment="1">
      <alignment horizontal="center"/>
    </xf>
    <xf numFmtId="0" fontId="4" fillId="0" borderId="39" xfId="11" applyFont="1" applyBorder="1" applyAlignment="1">
      <alignment horizontal="center"/>
    </xf>
    <xf numFmtId="167" fontId="3" fillId="3" borderId="39" xfId="11" applyNumberFormat="1" applyFont="1" applyFill="1" applyBorder="1" applyAlignment="1">
      <alignment horizontal="center"/>
    </xf>
    <xf numFmtId="167" fontId="4" fillId="0" borderId="14" xfId="11" applyNumberFormat="1" applyFont="1" applyBorder="1"/>
    <xf numFmtId="167" fontId="4" fillId="0" borderId="2" xfId="11" applyNumberFormat="1" applyFont="1" applyBorder="1"/>
    <xf numFmtId="167" fontId="3" fillId="0" borderId="2" xfId="11" applyNumberFormat="1" applyFont="1" applyFill="1" applyBorder="1"/>
    <xf numFmtId="10" fontId="3" fillId="0" borderId="12" xfId="12" applyNumberFormat="1" applyFont="1" applyFill="1" applyBorder="1"/>
    <xf numFmtId="167" fontId="3" fillId="3" borderId="4" xfId="11" applyNumberFormat="1" applyFont="1" applyFill="1" applyBorder="1"/>
    <xf numFmtId="10" fontId="3" fillId="3" borderId="9" xfId="12" applyNumberFormat="1" applyFont="1" applyFill="1" applyBorder="1"/>
    <xf numFmtId="166" fontId="2" fillId="0" borderId="0" xfId="11" applyNumberFormat="1" applyFont="1" applyBorder="1"/>
    <xf numFmtId="0" fontId="4" fillId="0" borderId="1" xfId="0" applyFont="1" applyFill="1" applyBorder="1" applyAlignment="1">
      <alignment horizontal="center"/>
    </xf>
    <xf numFmtId="4" fontId="4" fillId="0" borderId="1" xfId="0" applyNumberFormat="1" applyFont="1" applyFill="1" applyBorder="1" applyAlignment="1">
      <alignment horizontal="center"/>
    </xf>
    <xf numFmtId="166" fontId="4" fillId="0" borderId="0" xfId="0" applyNumberFormat="1" applyFont="1" applyBorder="1" applyAlignment="1">
      <alignment horizontal="center" vertical="center"/>
    </xf>
    <xf numFmtId="167" fontId="4" fillId="0" borderId="0" xfId="0" applyNumberFormat="1" applyFont="1" applyBorder="1" applyAlignment="1">
      <alignment horizontal="center" vertical="center"/>
    </xf>
    <xf numFmtId="2" fontId="4" fillId="0" borderId="0" xfId="0" applyNumberFormat="1" applyFont="1" applyBorder="1" applyAlignment="1">
      <alignment horizontal="center" vertical="center"/>
    </xf>
    <xf numFmtId="167" fontId="4" fillId="0" borderId="38" xfId="0" applyNumberFormat="1" applyFont="1" applyBorder="1" applyAlignment="1">
      <alignment horizontal="center" vertical="center"/>
    </xf>
    <xf numFmtId="4" fontId="4" fillId="0" borderId="11" xfId="0" applyNumberFormat="1" applyFont="1" applyFill="1" applyBorder="1" applyAlignment="1">
      <alignment horizontal="center"/>
    </xf>
    <xf numFmtId="167" fontId="3" fillId="0" borderId="3" xfId="0" applyNumberFormat="1" applyFont="1" applyFill="1" applyBorder="1" applyAlignment="1">
      <alignment horizontal="center" wrapText="1"/>
    </xf>
    <xf numFmtId="167" fontId="3" fillId="0" borderId="3" xfId="0" applyNumberFormat="1" applyFont="1" applyFill="1" applyBorder="1" applyAlignment="1">
      <alignment horizontal="center"/>
    </xf>
    <xf numFmtId="167" fontId="3" fillId="0" borderId="10" xfId="0" applyNumberFormat="1" applyFont="1" applyFill="1" applyBorder="1" applyAlignment="1">
      <alignment horizontal="center"/>
    </xf>
    <xf numFmtId="0" fontId="3" fillId="0" borderId="6" xfId="0" applyFont="1" applyFill="1" applyBorder="1" applyAlignment="1">
      <alignment horizontal="left" wrapText="1"/>
    </xf>
    <xf numFmtId="0" fontId="4" fillId="0" borderId="6" xfId="0" applyFont="1" applyFill="1" applyBorder="1" applyAlignment="1">
      <alignment horizontal="left" wrapText="1"/>
    </xf>
    <xf numFmtId="4" fontId="4" fillId="0" borderId="8" xfId="0" applyNumberFormat="1" applyFont="1" applyFill="1" applyBorder="1" applyAlignment="1">
      <alignment horizontal="center"/>
    </xf>
    <xf numFmtId="4" fontId="3" fillId="3" borderId="1" xfId="0" applyNumberFormat="1" applyFont="1" applyFill="1" applyBorder="1" applyAlignment="1">
      <alignment horizontal="center"/>
    </xf>
    <xf numFmtId="0" fontId="4" fillId="2" borderId="1" xfId="0" applyFont="1" applyFill="1" applyBorder="1" applyAlignment="1">
      <alignment horizontal="center"/>
    </xf>
    <xf numFmtId="4" fontId="4" fillId="2" borderId="1" xfId="0" applyNumberFormat="1" applyFont="1" applyFill="1" applyBorder="1" applyAlignment="1">
      <alignment horizontal="center"/>
    </xf>
    <xf numFmtId="4" fontId="4" fillId="2" borderId="11" xfId="0" applyNumberFormat="1" applyFont="1" applyFill="1" applyBorder="1" applyAlignment="1">
      <alignment horizontal="center"/>
    </xf>
    <xf numFmtId="0" fontId="4" fillId="0" borderId="5" xfId="0" applyFont="1" applyFill="1" applyBorder="1" applyAlignment="1">
      <alignment horizontal="center"/>
    </xf>
    <xf numFmtId="0" fontId="3" fillId="0" borderId="5" xfId="0" applyFont="1" applyFill="1" applyBorder="1" applyAlignment="1">
      <alignment horizontal="center"/>
    </xf>
    <xf numFmtId="167" fontId="4" fillId="0" borderId="0" xfId="0" applyNumberFormat="1" applyFont="1" applyFill="1" applyBorder="1" applyAlignment="1">
      <alignment horizontal="center"/>
    </xf>
    <xf numFmtId="167" fontId="4" fillId="0" borderId="32" xfId="11" applyNumberFormat="1" applyFont="1" applyFill="1" applyBorder="1" applyAlignment="1">
      <alignment horizontal="center"/>
    </xf>
    <xf numFmtId="0" fontId="3" fillId="0" borderId="0" xfId="11" applyFont="1" applyFill="1" applyBorder="1"/>
    <xf numFmtId="167" fontId="4" fillId="0" borderId="0" xfId="0" applyNumberFormat="1" applyFont="1" applyFill="1" applyAlignment="1">
      <alignment horizontal="right" vertical="top"/>
    </xf>
    <xf numFmtId="0" fontId="4" fillId="0" borderId="0" xfId="0" applyFont="1" applyFill="1" applyBorder="1"/>
    <xf numFmtId="0" fontId="4" fillId="0" borderId="0" xfId="0" applyFont="1" applyFill="1" applyAlignment="1"/>
    <xf numFmtId="0" fontId="3" fillId="4" borderId="6" xfId="0" applyFont="1" applyFill="1" applyBorder="1" applyAlignment="1">
      <alignment horizontal="left" wrapText="1"/>
    </xf>
    <xf numFmtId="0" fontId="4" fillId="0" borderId="42" xfId="0" applyFont="1" applyFill="1" applyBorder="1" applyAlignment="1">
      <alignment horizontal="center"/>
    </xf>
    <xf numFmtId="0" fontId="4" fillId="0" borderId="43" xfId="0" applyFont="1" applyFill="1" applyBorder="1" applyAlignment="1">
      <alignment horizontal="center"/>
    </xf>
    <xf numFmtId="0" fontId="4" fillId="0" borderId="43" xfId="0" applyFont="1" applyFill="1" applyBorder="1" applyAlignment="1">
      <alignment horizontal="left" wrapText="1"/>
    </xf>
    <xf numFmtId="4" fontId="4" fillId="0" borderId="43" xfId="0" applyNumberFormat="1" applyFont="1" applyFill="1" applyBorder="1" applyAlignment="1">
      <alignment horizontal="center"/>
    </xf>
    <xf numFmtId="4" fontId="5" fillId="0" borderId="43" xfId="0" applyNumberFormat="1" applyFont="1" applyFill="1" applyBorder="1" applyAlignment="1">
      <alignment horizontal="center"/>
    </xf>
    <xf numFmtId="4" fontId="4" fillId="0" borderId="44" xfId="0" applyNumberFormat="1" applyFont="1" applyFill="1" applyBorder="1" applyAlignment="1">
      <alignment horizontal="center"/>
    </xf>
    <xf numFmtId="3" fontId="4" fillId="0" borderId="8" xfId="0" applyNumberFormat="1" applyFont="1" applyFill="1" applyBorder="1" applyAlignment="1">
      <alignment horizontal="center"/>
    </xf>
    <xf numFmtId="0" fontId="22" fillId="7" borderId="3" xfId="0" applyFont="1" applyFill="1" applyBorder="1"/>
    <xf numFmtId="0" fontId="20" fillId="7" borderId="3" xfId="0" applyFont="1" applyFill="1" applyBorder="1" applyAlignment="1">
      <alignment horizontal="center" vertical="center"/>
    </xf>
    <xf numFmtId="166" fontId="20" fillId="7" borderId="3" xfId="0" applyNumberFormat="1" applyFont="1" applyFill="1" applyBorder="1" applyAlignment="1">
      <alignment horizontal="center" vertical="center"/>
    </xf>
    <xf numFmtId="167" fontId="20" fillId="7" borderId="3" xfId="0" applyNumberFormat="1" applyFont="1" applyFill="1" applyBorder="1" applyAlignment="1">
      <alignment horizontal="center" vertical="center"/>
    </xf>
    <xf numFmtId="2" fontId="20" fillId="7" borderId="3" xfId="0" applyNumberFormat="1" applyFont="1" applyFill="1" applyBorder="1" applyAlignment="1">
      <alignment horizontal="center" vertical="center"/>
    </xf>
    <xf numFmtId="167" fontId="21" fillId="7" borderId="3" xfId="0" applyNumberFormat="1" applyFont="1" applyFill="1" applyBorder="1" applyAlignment="1">
      <alignment horizontal="center" vertical="center"/>
    </xf>
    <xf numFmtId="167" fontId="20" fillId="7" borderId="10" xfId="0" applyNumberFormat="1" applyFont="1" applyFill="1" applyBorder="1" applyAlignment="1">
      <alignment horizontal="center" vertical="center"/>
    </xf>
    <xf numFmtId="0" fontId="3" fillId="0" borderId="19" xfId="0" applyFont="1" applyBorder="1" applyAlignment="1"/>
    <xf numFmtId="0" fontId="3" fillId="0" borderId="20" xfId="0" applyFont="1" applyBorder="1" applyAlignment="1"/>
    <xf numFmtId="166" fontId="4" fillId="0" borderId="1" xfId="0" applyNumberFormat="1" applyFont="1" applyFill="1" applyBorder="1" applyAlignment="1">
      <alignment horizontal="center" wrapText="1"/>
    </xf>
    <xf numFmtId="0" fontId="4" fillId="0" borderId="1" xfId="0" applyFont="1" applyFill="1" applyBorder="1" applyAlignment="1">
      <alignment horizontal="center" wrapText="1"/>
    </xf>
    <xf numFmtId="0" fontId="3" fillId="0" borderId="6" xfId="0" applyFont="1" applyFill="1" applyBorder="1" applyAlignment="1">
      <alignment horizontal="right"/>
    </xf>
    <xf numFmtId="4" fontId="3" fillId="6" borderId="11" xfId="0" applyNumberFormat="1" applyFont="1" applyFill="1" applyBorder="1" applyAlignment="1">
      <alignment horizontal="center"/>
    </xf>
    <xf numFmtId="0" fontId="3" fillId="8" borderId="6" xfId="0" applyFont="1" applyFill="1" applyBorder="1" applyAlignment="1">
      <alignment horizontal="right"/>
    </xf>
    <xf numFmtId="4" fontId="4" fillId="8" borderId="1" xfId="0" applyNumberFormat="1" applyFont="1" applyFill="1" applyBorder="1" applyAlignment="1">
      <alignment horizontal="center"/>
    </xf>
    <xf numFmtId="0" fontId="4" fillId="8" borderId="1" xfId="0" applyFont="1" applyFill="1" applyBorder="1" applyAlignment="1">
      <alignment horizontal="center"/>
    </xf>
    <xf numFmtId="4" fontId="3" fillId="8" borderId="1" xfId="0" applyNumberFormat="1" applyFont="1" applyFill="1" applyBorder="1" applyAlignment="1">
      <alignment horizontal="center"/>
    </xf>
    <xf numFmtId="4" fontId="3" fillId="8" borderId="11" xfId="0" applyNumberFormat="1" applyFont="1" applyFill="1" applyBorder="1" applyAlignment="1">
      <alignment horizontal="center"/>
    </xf>
    <xf numFmtId="2" fontId="26" fillId="0" borderId="1" xfId="0" applyNumberFormat="1" applyFont="1" applyFill="1" applyBorder="1" applyAlignment="1">
      <alignment horizontal="center" vertical="top"/>
    </xf>
    <xf numFmtId="2" fontId="27" fillId="0" borderId="1" xfId="0" applyNumberFormat="1" applyFont="1" applyFill="1" applyBorder="1" applyAlignment="1">
      <alignment horizontal="center" vertical="center"/>
    </xf>
    <xf numFmtId="167" fontId="29" fillId="3" borderId="1" xfId="0" applyNumberFormat="1" applyFont="1" applyFill="1" applyBorder="1" applyAlignment="1">
      <alignment horizontal="center" vertical="center"/>
    </xf>
    <xf numFmtId="167" fontId="4" fillId="0" borderId="37" xfId="11" applyNumberFormat="1" applyFont="1" applyBorder="1" applyAlignment="1">
      <alignment horizontal="right" vertical="center" wrapText="1"/>
    </xf>
    <xf numFmtId="0" fontId="3" fillId="0" borderId="1" xfId="11" applyFont="1" applyFill="1" applyBorder="1" applyAlignment="1">
      <alignment horizontal="right"/>
    </xf>
    <xf numFmtId="2" fontId="3" fillId="0" borderId="8" xfId="11" applyNumberFormat="1" applyFont="1" applyFill="1" applyBorder="1" applyAlignment="1">
      <alignment horizontal="center"/>
    </xf>
    <xf numFmtId="0" fontId="10" fillId="0" borderId="0" xfId="11" applyFont="1" applyBorder="1" applyAlignment="1">
      <alignment horizontal="left" vertical="center"/>
    </xf>
    <xf numFmtId="0" fontId="28" fillId="0" borderId="27" xfId="11" applyFont="1" applyBorder="1" applyAlignment="1">
      <alignment horizontal="center"/>
    </xf>
    <xf numFmtId="167" fontId="28" fillId="0" borderId="40" xfId="11" applyNumberFormat="1" applyFont="1" applyBorder="1" applyAlignment="1">
      <alignment horizontal="left"/>
    </xf>
    <xf numFmtId="167" fontId="28" fillId="0" borderId="27" xfId="11" applyNumberFormat="1" applyFont="1" applyBorder="1" applyAlignment="1">
      <alignment horizontal="left"/>
    </xf>
    <xf numFmtId="167" fontId="28" fillId="0" borderId="27" xfId="11" applyNumberFormat="1" applyFont="1" applyBorder="1"/>
    <xf numFmtId="0" fontId="28" fillId="0" borderId="0" xfId="11" applyFont="1"/>
    <xf numFmtId="0" fontId="19" fillId="4" borderId="42" xfId="11" applyFont="1" applyFill="1" applyBorder="1" applyAlignment="1"/>
    <xf numFmtId="0" fontId="19" fillId="4" borderId="43" xfId="11" applyFont="1" applyFill="1" applyBorder="1" applyAlignment="1"/>
    <xf numFmtId="168" fontId="19" fillId="4" borderId="41" xfId="11" applyNumberFormat="1" applyFont="1" applyFill="1" applyBorder="1" applyAlignment="1">
      <alignment horizontal="center"/>
    </xf>
    <xf numFmtId="0" fontId="28" fillId="0" borderId="45" xfId="11" applyFont="1" applyBorder="1" applyAlignment="1">
      <alignment horizontal="center"/>
    </xf>
    <xf numFmtId="0" fontId="3" fillId="0" borderId="46" xfId="11" applyFont="1" applyBorder="1" applyAlignment="1">
      <alignment horizontal="center"/>
    </xf>
    <xf numFmtId="4" fontId="5" fillId="0" borderId="47" xfId="11" applyNumberFormat="1" applyFont="1" applyFill="1" applyBorder="1" applyAlignment="1">
      <alignment horizontal="right" vertical="top"/>
    </xf>
    <xf numFmtId="167" fontId="3" fillId="3" borderId="47" xfId="11" applyNumberFormat="1" applyFont="1" applyFill="1" applyBorder="1" applyAlignment="1">
      <alignment horizontal="center"/>
    </xf>
    <xf numFmtId="0" fontId="4" fillId="0" borderId="47" xfId="11" applyFont="1" applyFill="1" applyBorder="1" applyAlignment="1">
      <alignment horizontal="center"/>
    </xf>
    <xf numFmtId="0" fontId="4" fillId="0" borderId="47" xfId="11" applyFont="1" applyBorder="1" applyAlignment="1">
      <alignment horizontal="center"/>
    </xf>
    <xf numFmtId="0" fontId="4" fillId="0" borderId="48" xfId="11" applyFont="1" applyBorder="1" applyAlignment="1">
      <alignment horizontal="center"/>
    </xf>
    <xf numFmtId="0" fontId="28" fillId="0" borderId="5" xfId="11" applyFont="1" applyBorder="1"/>
    <xf numFmtId="0" fontId="28" fillId="0" borderId="11" xfId="11" applyFont="1" applyBorder="1"/>
    <xf numFmtId="0" fontId="3" fillId="0" borderId="11" xfId="11" applyFont="1" applyBorder="1"/>
    <xf numFmtId="10" fontId="3" fillId="0" borderId="5" xfId="11" applyNumberFormat="1" applyFont="1" applyBorder="1"/>
    <xf numFmtId="10" fontId="3" fillId="0" borderId="11" xfId="11" applyNumberFormat="1" applyFont="1" applyBorder="1"/>
    <xf numFmtId="0" fontId="4" fillId="0" borderId="11" xfId="11" applyFont="1" applyBorder="1"/>
    <xf numFmtId="0" fontId="4" fillId="0" borderId="11" xfId="11" applyFont="1" applyFill="1" applyBorder="1"/>
    <xf numFmtId="0" fontId="4" fillId="0" borderId="5" xfId="11" applyFont="1" applyBorder="1"/>
    <xf numFmtId="0" fontId="4" fillId="0" borderId="14" xfId="11" applyFont="1" applyBorder="1"/>
    <xf numFmtId="0" fontId="4" fillId="0" borderId="12" xfId="11" applyFont="1" applyBorder="1"/>
    <xf numFmtId="10" fontId="3" fillId="4" borderId="5" xfId="11" applyNumberFormat="1" applyFont="1" applyFill="1" applyBorder="1" applyAlignment="1">
      <alignment horizontal="right"/>
    </xf>
    <xf numFmtId="10" fontId="3" fillId="4" borderId="11" xfId="11" applyNumberFormat="1" applyFont="1" applyFill="1" applyBorder="1" applyAlignment="1">
      <alignment horizontal="right"/>
    </xf>
    <xf numFmtId="0" fontId="3" fillId="0" borderId="35" xfId="11" applyFont="1" applyBorder="1" applyAlignment="1">
      <alignment horizontal="center"/>
    </xf>
    <xf numFmtId="0" fontId="3" fillId="0" borderId="37" xfId="11" applyFont="1" applyBorder="1" applyAlignment="1">
      <alignment horizontal="center"/>
    </xf>
    <xf numFmtId="0" fontId="3" fillId="4" borderId="13" xfId="11" applyFont="1" applyFill="1" applyBorder="1" applyAlignment="1">
      <alignment horizontal="left"/>
    </xf>
    <xf numFmtId="0" fontId="3" fillId="4" borderId="9" xfId="11" applyFont="1" applyFill="1" applyBorder="1"/>
    <xf numFmtId="0" fontId="3" fillId="4" borderId="7" xfId="11" applyFont="1" applyFill="1" applyBorder="1"/>
    <xf numFmtId="0" fontId="3" fillId="4" borderId="10" xfId="11" applyFont="1" applyFill="1" applyBorder="1"/>
    <xf numFmtId="0" fontId="30" fillId="7" borderId="49" xfId="0" applyFont="1" applyFill="1" applyBorder="1" applyAlignment="1">
      <alignment horizontal="center" vertical="center"/>
    </xf>
    <xf numFmtId="0" fontId="18" fillId="7" borderId="17" xfId="0" applyFont="1" applyFill="1" applyBorder="1" applyAlignment="1">
      <alignment vertical="center"/>
    </xf>
    <xf numFmtId="0" fontId="30" fillId="7" borderId="17" xfId="0" applyFont="1" applyFill="1" applyBorder="1" applyAlignment="1">
      <alignment vertical="center"/>
    </xf>
    <xf numFmtId="0" fontId="30" fillId="7" borderId="18" xfId="0" applyFont="1" applyFill="1" applyBorder="1" applyAlignment="1">
      <alignment vertical="center"/>
    </xf>
    <xf numFmtId="0" fontId="30" fillId="7" borderId="50" xfId="0" applyFont="1" applyFill="1" applyBorder="1" applyAlignment="1">
      <alignment horizontal="center" vertical="center"/>
    </xf>
    <xf numFmtId="0" fontId="18" fillId="7" borderId="0" xfId="0" applyFont="1" applyFill="1" applyBorder="1" applyAlignment="1">
      <alignment vertical="center"/>
    </xf>
    <xf numFmtId="0" fontId="30" fillId="7" borderId="0" xfId="0" applyFont="1" applyFill="1" applyBorder="1" applyAlignment="1">
      <alignment vertical="center"/>
    </xf>
    <xf numFmtId="0" fontId="30" fillId="7" borderId="38" xfId="0" applyFont="1" applyFill="1" applyBorder="1" applyAlignment="1">
      <alignment vertical="center"/>
    </xf>
    <xf numFmtId="0" fontId="3" fillId="4" borderId="35" xfId="0" applyFont="1" applyFill="1" applyBorder="1" applyAlignment="1">
      <alignment horizontal="center"/>
    </xf>
    <xf numFmtId="0" fontId="3" fillId="6" borderId="51" xfId="0" applyFont="1" applyFill="1" applyBorder="1" applyAlignment="1">
      <alignment horizontal="center" vertical="center"/>
    </xf>
    <xf numFmtId="0" fontId="3" fillId="6" borderId="52" xfId="0" applyFont="1" applyFill="1" applyBorder="1" applyAlignment="1">
      <alignment horizontal="center" vertical="center"/>
    </xf>
    <xf numFmtId="0" fontId="31" fillId="7" borderId="49" xfId="0" applyFont="1" applyFill="1" applyBorder="1" applyAlignment="1">
      <alignment horizontal="center" vertical="center"/>
    </xf>
    <xf numFmtId="0" fontId="32" fillId="7" borderId="17" xfId="0" applyFont="1" applyFill="1" applyBorder="1" applyAlignment="1">
      <alignment vertical="center"/>
    </xf>
    <xf numFmtId="0" fontId="33" fillId="7" borderId="17" xfId="0" applyFont="1" applyFill="1" applyBorder="1" applyAlignment="1">
      <alignment vertical="center"/>
    </xf>
    <xf numFmtId="0" fontId="31" fillId="7" borderId="50" xfId="0" applyFont="1" applyFill="1" applyBorder="1" applyAlignment="1">
      <alignment horizontal="center" vertical="center"/>
    </xf>
    <xf numFmtId="0" fontId="32" fillId="7" borderId="0" xfId="0" applyFont="1" applyFill="1" applyBorder="1" applyAlignment="1">
      <alignment vertical="center"/>
    </xf>
    <xf numFmtId="0" fontId="33" fillId="7" borderId="0" xfId="0" applyFont="1" applyFill="1" applyBorder="1" applyAlignment="1">
      <alignment vertical="center"/>
    </xf>
    <xf numFmtId="0" fontId="4" fillId="0" borderId="28" xfId="0" applyFont="1" applyFill="1" applyBorder="1" applyAlignment="1">
      <alignment horizontal="left" wrapText="1"/>
    </xf>
    <xf numFmtId="4" fontId="4" fillId="0" borderId="36" xfId="0" applyNumberFormat="1" applyFont="1" applyFill="1" applyBorder="1" applyAlignment="1">
      <alignment horizontal="center"/>
    </xf>
    <xf numFmtId="0" fontId="4" fillId="0" borderId="36" xfId="0" applyFont="1" applyFill="1" applyBorder="1" applyAlignment="1">
      <alignment horizontal="center"/>
    </xf>
    <xf numFmtId="4" fontId="4" fillId="0" borderId="28" xfId="0" applyNumberFormat="1" applyFont="1" applyFill="1" applyBorder="1" applyAlignment="1">
      <alignment horizontal="center"/>
    </xf>
    <xf numFmtId="4" fontId="4" fillId="0" borderId="37" xfId="0" applyNumberFormat="1" applyFont="1" applyFill="1" applyBorder="1" applyAlignment="1">
      <alignment horizontal="center"/>
    </xf>
    <xf numFmtId="167" fontId="26" fillId="0" borderId="0" xfId="0" applyNumberFormat="1" applyFont="1" applyFill="1" applyBorder="1" applyAlignment="1">
      <alignment horizontal="right" vertical="top"/>
    </xf>
    <xf numFmtId="0" fontId="26" fillId="0" borderId="0" xfId="0" applyFont="1" applyFill="1"/>
    <xf numFmtId="0" fontId="3" fillId="8" borderId="6" xfId="0" applyFont="1" applyFill="1" applyBorder="1" applyAlignment="1">
      <alignment horizontal="left"/>
    </xf>
    <xf numFmtId="0" fontId="4" fillId="0" borderId="5" xfId="0"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6" xfId="0" applyFont="1" applyFill="1" applyBorder="1" applyAlignment="1">
      <alignment horizontal="left" vertical="top" wrapText="1"/>
    </xf>
    <xf numFmtId="4" fontId="5" fillId="6" borderId="1" xfId="11" applyNumberFormat="1" applyFont="1" applyFill="1" applyBorder="1" applyAlignment="1">
      <alignment horizontal="left" vertical="top" wrapText="1"/>
    </xf>
    <xf numFmtId="0" fontId="3" fillId="6" borderId="5" xfId="11" applyFont="1" applyFill="1" applyBorder="1" applyAlignment="1">
      <alignment horizontal="center"/>
    </xf>
    <xf numFmtId="0" fontId="37" fillId="6" borderId="1" xfId="11" applyFont="1" applyFill="1" applyBorder="1" applyAlignment="1">
      <alignment horizontal="left" wrapText="1"/>
    </xf>
    <xf numFmtId="4" fontId="5" fillId="6" borderId="1" xfId="11" applyNumberFormat="1" applyFont="1" applyFill="1" applyBorder="1" applyAlignment="1">
      <alignment horizontal="right"/>
    </xf>
    <xf numFmtId="4" fontId="4" fillId="6" borderId="8" xfId="11" applyNumberFormat="1" applyFont="1" applyFill="1" applyBorder="1" applyAlignment="1">
      <alignment horizontal="right"/>
    </xf>
    <xf numFmtId="4" fontId="4" fillId="6" borderId="11" xfId="11" applyNumberFormat="1" applyFont="1" applyFill="1" applyBorder="1" applyAlignment="1">
      <alignment horizontal="right"/>
    </xf>
    <xf numFmtId="167" fontId="4" fillId="6" borderId="5" xfId="11" applyNumberFormat="1" applyFont="1" applyFill="1" applyBorder="1" applyAlignment="1">
      <alignment wrapText="1"/>
    </xf>
    <xf numFmtId="10" fontId="4" fillId="6" borderId="1" xfId="12" applyNumberFormat="1" applyFont="1" applyFill="1" applyBorder="1" applyAlignment="1">
      <alignment horizontal="right"/>
    </xf>
    <xf numFmtId="167" fontId="4" fillId="6" borderId="1" xfId="11" applyNumberFormat="1" applyFont="1" applyFill="1" applyBorder="1" applyAlignment="1">
      <alignment wrapText="1"/>
    </xf>
    <xf numFmtId="10" fontId="4" fillId="6" borderId="11" xfId="12" applyNumberFormat="1" applyFont="1" applyFill="1" applyBorder="1" applyAlignment="1">
      <alignment horizontal="right"/>
    </xf>
    <xf numFmtId="0" fontId="3" fillId="0" borderId="0" xfId="11" applyFont="1" applyFill="1" applyBorder="1" applyAlignment="1"/>
    <xf numFmtId="10" fontId="3" fillId="0" borderId="5" xfId="11" applyNumberFormat="1" applyFont="1" applyBorder="1" applyAlignment="1"/>
    <xf numFmtId="10" fontId="3" fillId="0" borderId="11" xfId="11" applyNumberFormat="1" applyFont="1" applyBorder="1" applyAlignment="1"/>
    <xf numFmtId="0" fontId="3" fillId="0" borderId="35" xfId="11" applyFont="1" applyBorder="1" applyAlignment="1">
      <alignment horizontal="center" wrapText="1"/>
    </xf>
    <xf numFmtId="0" fontId="37" fillId="0" borderId="36" xfId="11" applyFont="1" applyFill="1" applyBorder="1" applyAlignment="1">
      <alignment horizontal="left" wrapText="1"/>
    </xf>
    <xf numFmtId="167" fontId="4" fillId="0" borderId="36" xfId="11" applyNumberFormat="1" applyFont="1" applyBorder="1" applyAlignment="1">
      <alignment wrapText="1"/>
    </xf>
    <xf numFmtId="167" fontId="4" fillId="0" borderId="26" xfId="11" applyNumberFormat="1" applyFont="1" applyBorder="1" applyAlignment="1">
      <alignment wrapText="1"/>
    </xf>
    <xf numFmtId="167" fontId="4" fillId="0" borderId="37" xfId="11" applyNumberFormat="1" applyFont="1" applyBorder="1" applyAlignment="1">
      <alignment horizontal="right" wrapText="1"/>
    </xf>
    <xf numFmtId="167" fontId="4" fillId="0" borderId="35" xfId="11" applyNumberFormat="1" applyFont="1" applyBorder="1" applyAlignment="1">
      <alignment wrapText="1"/>
    </xf>
    <xf numFmtId="10" fontId="4" fillId="0" borderId="36" xfId="12" applyNumberFormat="1" applyFont="1" applyBorder="1" applyAlignment="1">
      <alignment wrapText="1"/>
    </xf>
    <xf numFmtId="10" fontId="4" fillId="0" borderId="37" xfId="12" applyNumberFormat="1" applyFont="1" applyBorder="1" applyAlignment="1">
      <alignment wrapText="1"/>
    </xf>
    <xf numFmtId="0" fontId="3" fillId="0" borderId="0" xfId="11" applyFont="1" applyBorder="1" applyAlignment="1"/>
    <xf numFmtId="4" fontId="4" fillId="0" borderId="0" xfId="0" applyNumberFormat="1" applyFont="1" applyFill="1"/>
    <xf numFmtId="0" fontId="4" fillId="0" borderId="0" xfId="0" applyFont="1" applyFill="1" applyAlignment="1">
      <alignment wrapText="1"/>
    </xf>
    <xf numFmtId="14" fontId="4" fillId="0" borderId="0" xfId="0" applyNumberFormat="1" applyFont="1" applyFill="1"/>
    <xf numFmtId="4" fontId="4" fillId="0" borderId="8" xfId="0" applyNumberFormat="1" applyFont="1" applyFill="1" applyBorder="1" applyAlignment="1">
      <alignment horizontal="center" vertical="center"/>
    </xf>
    <xf numFmtId="0" fontId="4" fillId="0" borderId="1" xfId="0" applyFont="1" applyFill="1" applyBorder="1" applyAlignment="1">
      <alignment wrapText="1"/>
    </xf>
    <xf numFmtId="0" fontId="4" fillId="0" borderId="1" xfId="0" applyFont="1" applyFill="1" applyBorder="1" applyAlignment="1"/>
    <xf numFmtId="0" fontId="3" fillId="0" borderId="25" xfId="0" applyFont="1" applyFill="1" applyBorder="1" applyAlignment="1">
      <alignment horizontal="left" wrapText="1"/>
    </xf>
    <xf numFmtId="0" fontId="4" fillId="0" borderId="1" xfId="0" applyFont="1" applyBorder="1" applyAlignment="1">
      <alignment horizontal="center"/>
    </xf>
    <xf numFmtId="4" fontId="4" fillId="0" borderId="23" xfId="0" applyNumberFormat="1" applyFont="1" applyFill="1" applyBorder="1" applyAlignment="1">
      <alignment horizontal="center"/>
    </xf>
    <xf numFmtId="0" fontId="4" fillId="0" borderId="53" xfId="0" applyFont="1" applyFill="1" applyBorder="1" applyAlignment="1">
      <alignment horizontal="center"/>
    </xf>
    <xf numFmtId="4" fontId="4" fillId="0" borderId="1" xfId="0" applyNumberFormat="1" applyFont="1" applyBorder="1" applyAlignment="1">
      <alignment horizontal="center"/>
    </xf>
    <xf numFmtId="0" fontId="4" fillId="0" borderId="1" xfId="0" applyFont="1" applyFill="1" applyBorder="1" applyAlignment="1">
      <alignment horizontal="left"/>
    </xf>
    <xf numFmtId="0" fontId="2" fillId="0" borderId="0" xfId="0" applyFont="1" applyBorder="1" applyAlignment="1">
      <alignment vertical="top"/>
    </xf>
    <xf numFmtId="0" fontId="2" fillId="0" borderId="0" xfId="0" applyFont="1" applyBorder="1" applyAlignment="1">
      <alignment horizontal="center" vertical="top"/>
    </xf>
    <xf numFmtId="166" fontId="2" fillId="0" borderId="0" xfId="0" applyNumberFormat="1" applyFont="1" applyBorder="1" applyAlignment="1">
      <alignment horizontal="right" vertical="top"/>
    </xf>
    <xf numFmtId="167" fontId="0" fillId="0" borderId="0" xfId="0" applyNumberFormat="1" applyBorder="1" applyAlignment="1">
      <alignment vertical="top"/>
    </xf>
    <xf numFmtId="0" fontId="7" fillId="0" borderId="0" xfId="0" applyFont="1" applyBorder="1" applyAlignment="1">
      <alignment horizontal="left" vertical="top"/>
    </xf>
    <xf numFmtId="0" fontId="38" fillId="0" borderId="0" xfId="0" applyFont="1" applyBorder="1" applyAlignment="1">
      <alignment horizontal="center" vertical="top"/>
    </xf>
    <xf numFmtId="0" fontId="10" fillId="0" borderId="0" xfId="0" applyFont="1" applyBorder="1"/>
    <xf numFmtId="0" fontId="10" fillId="0" borderId="0" xfId="0" applyFont="1" applyBorder="1" applyAlignment="1">
      <alignment vertical="top"/>
    </xf>
    <xf numFmtId="0" fontId="10" fillId="0" borderId="0" xfId="0" applyFont="1" applyBorder="1" applyAlignment="1">
      <alignment horizontal="center" vertical="top"/>
    </xf>
    <xf numFmtId="166" fontId="10" fillId="0" borderId="0" xfId="0" applyNumberFormat="1" applyFont="1" applyBorder="1" applyAlignment="1">
      <alignment horizontal="right" vertical="top"/>
    </xf>
    <xf numFmtId="167" fontId="10" fillId="0" borderId="0" xfId="0" applyNumberFormat="1" applyFont="1" applyBorder="1" applyAlignment="1">
      <alignment vertical="top"/>
    </xf>
    <xf numFmtId="49" fontId="2" fillId="0" borderId="0" xfId="0" applyNumberFormat="1" applyFont="1" applyBorder="1" applyAlignment="1">
      <alignment vertical="top"/>
    </xf>
    <xf numFmtId="167" fontId="2" fillId="0" borderId="0" xfId="0" applyNumberFormat="1" applyFont="1" applyBorder="1" applyAlignment="1">
      <alignment vertical="top"/>
    </xf>
    <xf numFmtId="49" fontId="2" fillId="0" borderId="0" xfId="0" applyNumberFormat="1" applyFont="1" applyBorder="1" applyAlignment="1">
      <alignment horizontal="left" vertical="top"/>
    </xf>
    <xf numFmtId="166" fontId="2" fillId="0" borderId="0" xfId="0" applyNumberFormat="1" applyFont="1" applyBorder="1" applyAlignment="1">
      <alignment vertical="top"/>
    </xf>
    <xf numFmtId="167" fontId="0" fillId="0" borderId="0" xfId="0" applyNumberFormat="1" applyBorder="1" applyAlignment="1">
      <alignment horizontal="right" vertical="top"/>
    </xf>
    <xf numFmtId="167" fontId="3" fillId="0" borderId="0" xfId="0" applyNumberFormat="1" applyFont="1" applyFill="1" applyBorder="1" applyAlignment="1">
      <alignment horizontal="center"/>
    </xf>
    <xf numFmtId="167" fontId="3" fillId="0" borderId="0" xfId="0" applyNumberFormat="1" applyFont="1" applyBorder="1" applyAlignment="1">
      <alignment horizontal="center" vertical="center" wrapText="1"/>
    </xf>
    <xf numFmtId="0" fontId="3" fillId="0" borderId="0" xfId="0" applyFont="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5" borderId="0" xfId="0" applyFont="1" applyFill="1" applyBorder="1" applyAlignment="1">
      <alignment horizontal="center"/>
    </xf>
    <xf numFmtId="0" fontId="4" fillId="0" borderId="0" xfId="0" applyNumberFormat="1" applyFont="1" applyFill="1" applyBorder="1" applyAlignment="1">
      <alignment horizontal="center" vertical="center"/>
    </xf>
    <xf numFmtId="0" fontId="36" fillId="0" borderId="0" xfId="0" applyFont="1" applyFill="1" applyBorder="1" applyAlignment="1">
      <alignment horizontal="center"/>
    </xf>
    <xf numFmtId="0" fontId="4" fillId="0" borderId="0" xfId="0" applyFont="1" applyBorder="1" applyAlignment="1">
      <alignment horizontal="center"/>
    </xf>
    <xf numFmtId="0" fontId="4"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xf>
    <xf numFmtId="0" fontId="3" fillId="0" borderId="54" xfId="0" applyFont="1" applyBorder="1" applyAlignment="1">
      <alignment horizontal="center" vertical="center"/>
    </xf>
    <xf numFmtId="0" fontId="3" fillId="0" borderId="5" xfId="0" applyFont="1" applyFill="1" applyBorder="1" applyAlignment="1">
      <alignment horizontal="center" wrapText="1"/>
    </xf>
    <xf numFmtId="2" fontId="4" fillId="2" borderId="5" xfId="0" applyNumberFormat="1" applyFont="1" applyFill="1" applyBorder="1" applyAlignment="1">
      <alignment horizontal="center"/>
    </xf>
    <xf numFmtId="0" fontId="4" fillId="8" borderId="5" xfId="0" applyFont="1" applyFill="1" applyBorder="1" applyAlignment="1">
      <alignment horizontal="center"/>
    </xf>
    <xf numFmtId="0" fontId="3" fillId="4" borderId="5" xfId="0" applyFont="1" applyFill="1" applyBorder="1" applyAlignment="1">
      <alignment horizontal="center"/>
    </xf>
    <xf numFmtId="0" fontId="4" fillId="0" borderId="35" xfId="0" applyFont="1" applyFill="1" applyBorder="1" applyAlignment="1">
      <alignment horizontal="center"/>
    </xf>
    <xf numFmtId="0" fontId="4" fillId="4" borderId="7" xfId="0" applyFont="1" applyFill="1" applyBorder="1" applyAlignment="1">
      <alignment horizontal="center" vertical="center"/>
    </xf>
    <xf numFmtId="0" fontId="4" fillId="0" borderId="5" xfId="0" applyFont="1" applyBorder="1" applyAlignment="1">
      <alignment horizontal="center" vertical="center"/>
    </xf>
    <xf numFmtId="166" fontId="3" fillId="3" borderId="5" xfId="0" applyNumberFormat="1" applyFont="1" applyFill="1" applyBorder="1" applyAlignment="1">
      <alignment horizontal="center" vertical="center"/>
    </xf>
    <xf numFmtId="0" fontId="4" fillId="0" borderId="14" xfId="0" applyFont="1" applyBorder="1" applyAlignment="1">
      <alignment horizontal="center" vertical="center"/>
    </xf>
    <xf numFmtId="0" fontId="4" fillId="0" borderId="50" xfId="0" applyFont="1" applyBorder="1" applyAlignment="1">
      <alignment horizontal="center" vertical="center"/>
    </xf>
    <xf numFmtId="0" fontId="4" fillId="0" borderId="7" xfId="0" applyFont="1" applyBorder="1" applyAlignment="1">
      <alignment horizontal="center" vertical="center"/>
    </xf>
    <xf numFmtId="0" fontId="20" fillId="7" borderId="7" xfId="0" applyFont="1" applyFill="1" applyBorder="1" applyAlignment="1">
      <alignment horizontal="center" vertical="center"/>
    </xf>
    <xf numFmtId="4" fontId="3" fillId="3" borderId="11" xfId="0" applyNumberFormat="1" applyFont="1" applyFill="1" applyBorder="1" applyAlignment="1">
      <alignment horizontal="center"/>
    </xf>
    <xf numFmtId="0" fontId="26" fillId="0" borderId="6" xfId="0" applyFont="1" applyFill="1" applyBorder="1" applyAlignment="1">
      <alignment horizontal="left" vertical="top" wrapText="1"/>
    </xf>
    <xf numFmtId="4" fontId="26" fillId="0" borderId="1" xfId="0" applyNumberFormat="1" applyFont="1" applyFill="1" applyBorder="1" applyAlignment="1">
      <alignment horizontal="center"/>
    </xf>
    <xf numFmtId="0" fontId="26" fillId="0" borderId="6" xfId="0" applyFont="1" applyFill="1" applyBorder="1" applyAlignment="1">
      <alignment horizontal="left" wrapText="1"/>
    </xf>
    <xf numFmtId="0" fontId="26" fillId="0" borderId="1" xfId="0" applyFont="1" applyFill="1" applyBorder="1" applyAlignment="1">
      <alignment horizontal="center"/>
    </xf>
    <xf numFmtId="4" fontId="26" fillId="0" borderId="8" xfId="0" applyNumberFormat="1" applyFont="1" applyFill="1" applyBorder="1" applyAlignment="1">
      <alignment horizontal="center"/>
    </xf>
    <xf numFmtId="166" fontId="26" fillId="0" borderId="1" xfId="0" applyNumberFormat="1" applyFont="1" applyFill="1" applyBorder="1" applyAlignment="1">
      <alignment horizontal="center" wrapText="1"/>
    </xf>
    <xf numFmtId="0" fontId="26" fillId="0" borderId="5" xfId="0" applyFont="1" applyFill="1" applyBorder="1" applyAlignment="1">
      <alignment horizontal="center"/>
    </xf>
    <xf numFmtId="0" fontId="36" fillId="0" borderId="6" xfId="0" applyFont="1" applyFill="1" applyBorder="1" applyAlignment="1">
      <alignment horizontal="left" wrapText="1"/>
    </xf>
    <xf numFmtId="4" fontId="26" fillId="0" borderId="1" xfId="0" applyNumberFormat="1" applyFont="1" applyFill="1" applyBorder="1" applyAlignment="1">
      <alignment horizontal="center" vertical="center"/>
    </xf>
    <xf numFmtId="0" fontId="26" fillId="0" borderId="1" xfId="0" applyFont="1" applyFill="1" applyBorder="1" applyAlignment="1">
      <alignment horizontal="center" vertical="center"/>
    </xf>
    <xf numFmtId="0" fontId="36" fillId="0" borderId="6" xfId="0" applyFont="1" applyFill="1" applyBorder="1" applyAlignment="1">
      <alignment horizontal="right"/>
    </xf>
    <xf numFmtId="0" fontId="0" fillId="0" borderId="0" xfId="0" applyFill="1" applyBorder="1"/>
    <xf numFmtId="0" fontId="7" fillId="0" borderId="0" xfId="0" applyFont="1" applyFill="1" applyBorder="1" applyAlignment="1">
      <alignment horizontal="left" vertical="top"/>
    </xf>
    <xf numFmtId="0" fontId="28" fillId="0" borderId="0" xfId="0" applyFont="1" applyFill="1" applyBorder="1" applyAlignment="1">
      <alignment horizontal="left" vertical="top"/>
    </xf>
    <xf numFmtId="0" fontId="19"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169" fontId="4" fillId="0" borderId="0" xfId="0" applyNumberFormat="1" applyFont="1" applyFill="1"/>
    <xf numFmtId="4" fontId="4" fillId="0" borderId="23" xfId="0" applyNumberFormat="1" applyFont="1" applyFill="1" applyBorder="1" applyAlignment="1">
      <alignment horizontal="center" vertical="center"/>
    </xf>
    <xf numFmtId="4" fontId="4" fillId="0" borderId="24" xfId="0" applyNumberFormat="1" applyFont="1" applyFill="1" applyBorder="1" applyAlignment="1">
      <alignment horizontal="center" vertical="center"/>
    </xf>
    <xf numFmtId="4" fontId="4" fillId="0" borderId="25" xfId="0" applyNumberFormat="1" applyFont="1" applyFill="1" applyBorder="1" applyAlignment="1">
      <alignment horizontal="center" vertical="center"/>
    </xf>
    <xf numFmtId="4" fontId="4" fillId="0" borderId="26" xfId="0" applyNumberFormat="1" applyFont="1" applyFill="1" applyBorder="1" applyAlignment="1">
      <alignment horizontal="center" vertical="center"/>
    </xf>
    <xf numFmtId="4" fontId="4" fillId="0" borderId="27" xfId="0" applyNumberFormat="1" applyFont="1" applyFill="1" applyBorder="1" applyAlignment="1">
      <alignment horizontal="center" vertical="center"/>
    </xf>
    <xf numFmtId="4" fontId="4" fillId="0" borderId="28" xfId="0" applyNumberFormat="1" applyFont="1" applyFill="1" applyBorder="1" applyAlignment="1">
      <alignment horizontal="center" vertical="center"/>
    </xf>
    <xf numFmtId="0" fontId="3" fillId="6" borderId="21" xfId="0" applyFont="1" applyFill="1" applyBorder="1" applyAlignment="1">
      <alignment horizontal="left" vertical="center" wrapText="1"/>
    </xf>
    <xf numFmtId="0" fontId="3" fillId="6" borderId="22" xfId="0" applyFont="1" applyFill="1" applyBorder="1" applyAlignment="1">
      <alignment horizontal="left" vertical="center" wrapText="1"/>
    </xf>
    <xf numFmtId="0" fontId="3" fillId="6" borderId="21" xfId="0" applyFont="1" applyFill="1" applyBorder="1" applyAlignment="1">
      <alignment horizontal="center" vertical="center" wrapText="1"/>
    </xf>
    <xf numFmtId="0" fontId="3" fillId="6" borderId="22" xfId="0" applyFont="1" applyFill="1" applyBorder="1" applyAlignment="1">
      <alignment horizontal="center" vertical="center" wrapText="1"/>
    </xf>
    <xf numFmtId="166" fontId="3" fillId="6" borderId="21" xfId="0" applyNumberFormat="1" applyFont="1" applyFill="1" applyBorder="1" applyAlignment="1">
      <alignment horizontal="center" vertical="center" wrapText="1"/>
    </xf>
    <xf numFmtId="166" fontId="3" fillId="6" borderId="22" xfId="0" applyNumberFormat="1" applyFont="1" applyFill="1" applyBorder="1" applyAlignment="1">
      <alignment horizontal="center" vertical="center" wrapText="1"/>
    </xf>
    <xf numFmtId="167" fontId="3" fillId="6" borderId="29" xfId="0" applyNumberFormat="1" applyFont="1" applyFill="1" applyBorder="1" applyAlignment="1">
      <alignment horizontal="center" vertical="center"/>
    </xf>
    <xf numFmtId="167" fontId="3" fillId="6" borderId="30" xfId="0" applyNumberFormat="1" applyFont="1" applyFill="1" applyBorder="1" applyAlignment="1">
      <alignment horizontal="center" vertical="center"/>
    </xf>
    <xf numFmtId="167" fontId="3" fillId="6" borderId="31" xfId="0" applyNumberFormat="1" applyFont="1" applyFill="1" applyBorder="1" applyAlignment="1">
      <alignment horizontal="center" vertical="center"/>
    </xf>
  </cellXfs>
  <cellStyles count="50">
    <cellStyle name="DiRootsFullNameTitleStyle" xfId="48"/>
    <cellStyle name="DiRootsHeaderStyle" xfId="49"/>
    <cellStyle name="Moeda 2" xfId="1"/>
    <cellStyle name="Moeda 2 2" xfId="14"/>
    <cellStyle name="Moeda 2 3" xfId="15"/>
    <cellStyle name="Moeda 3" xfId="2"/>
    <cellStyle name="Normal" xfId="0" builtinId="0"/>
    <cellStyle name="Normal 2" xfId="3"/>
    <cellStyle name="Normal 2 2" xfId="11"/>
    <cellStyle name="Normal 29" xfId="4"/>
    <cellStyle name="Normal 3" xfId="5"/>
    <cellStyle name="Normal 4" xfId="16"/>
    <cellStyle name="Porcentagem 2" xfId="6"/>
    <cellStyle name="Porcentagem 2 2" xfId="12"/>
    <cellStyle name="Porcentagem 2 3" xfId="17"/>
    <cellStyle name="Porcentagem 3" xfId="7"/>
    <cellStyle name="Porcentagem 4" xfId="13"/>
    <cellStyle name="Porcentagem 4 2" xfId="18"/>
    <cellStyle name="Porcentagem 4 3" xfId="19"/>
    <cellStyle name="Porcentagem 4 3 2" xfId="20"/>
    <cellStyle name="Porcentagem 4 4" xfId="21"/>
    <cellStyle name="Porcentagem 4 5" xfId="22"/>
    <cellStyle name="Porcentagem 4 6" xfId="23"/>
    <cellStyle name="Porcentagem 5" xfId="24"/>
    <cellStyle name="Porcentagem 5 2" xfId="25"/>
    <cellStyle name="Porcentagem 5 3" xfId="26"/>
    <cellStyle name="Porcentagem 5 3 2" xfId="27"/>
    <cellStyle name="Porcentagem 5 4" xfId="28"/>
    <cellStyle name="Porcentagem 5 5" xfId="29"/>
    <cellStyle name="Porcentagem 5 6" xfId="30"/>
    <cellStyle name="Porcentagem 6" xfId="31"/>
    <cellStyle name="Porcentagem 6 2" xfId="32"/>
    <cellStyle name="Porcentagem 7" xfId="33"/>
    <cellStyle name="Porcentagem 8" xfId="34"/>
    <cellStyle name="Separador de milhares 2" xfId="8"/>
    <cellStyle name="Separador de milhares 2 2" xfId="9"/>
    <cellStyle name="Separador de milhares 2 2 2" xfId="35"/>
    <cellStyle name="Separador de milhares 2 3" xfId="36"/>
    <cellStyle name="Separador de milhares 3" xfId="10"/>
    <cellStyle name="Separador de milhares 3 2" xfId="37"/>
    <cellStyle name="styleBold12UR 2" xfId="47"/>
    <cellStyle name="styleRegular10UR 2" xfId="46"/>
    <cellStyle name="TableStyleLight1" xfId="45"/>
    <cellStyle name="Vírgula 2" xfId="38"/>
    <cellStyle name="Vírgula 2 2" xfId="39"/>
    <cellStyle name="Vírgula 2 3" xfId="40"/>
    <cellStyle name="Vírgula 2 3 2" xfId="41"/>
    <cellStyle name="Vírgula 2 4" xfId="42"/>
    <cellStyle name="Vírgula 2 5" xfId="43"/>
    <cellStyle name="Vírgula 2 6" xfId="44"/>
  </cellStyles>
  <dxfs count="13">
    <dxf>
      <font>
        <b/>
        <i val="0"/>
      </font>
      <fill>
        <patternFill>
          <bgColor theme="9" tint="0.59996337778862885"/>
        </patternFill>
      </fill>
    </dxf>
    <dxf>
      <font>
        <b/>
        <i val="0"/>
      </font>
      <fill>
        <patternFill>
          <bgColor theme="9" tint="0.59996337778862885"/>
        </patternFill>
      </fill>
    </dxf>
    <dxf>
      <font>
        <b/>
        <i val="0"/>
      </font>
      <fill>
        <patternFill>
          <bgColor theme="9" tint="0.59996337778862885"/>
        </patternFill>
      </fill>
    </dxf>
    <dxf>
      <font>
        <b/>
        <i val="0"/>
      </font>
      <fill>
        <patternFill>
          <bgColor theme="9" tint="0.59996337778862885"/>
        </patternFill>
      </fill>
    </dxf>
    <dxf>
      <font>
        <b/>
        <i val="0"/>
      </font>
      <fill>
        <patternFill>
          <bgColor theme="9" tint="0.59996337778862885"/>
        </patternFill>
      </fill>
    </dxf>
    <dxf>
      <font>
        <b/>
        <i val="0"/>
      </font>
      <fill>
        <patternFill>
          <bgColor theme="9" tint="0.59996337778862885"/>
        </patternFill>
      </fill>
    </dxf>
    <dxf>
      <font>
        <b/>
        <i val="0"/>
      </font>
      <fill>
        <patternFill>
          <bgColor theme="9" tint="0.59996337778862885"/>
        </patternFill>
      </fill>
    </dxf>
    <dxf>
      <font>
        <b/>
        <i val="0"/>
      </font>
      <fill>
        <patternFill>
          <bgColor theme="9" tint="0.59996337778862885"/>
        </patternFill>
      </fill>
    </dxf>
    <dxf>
      <font>
        <b/>
        <i val="0"/>
      </font>
      <fill>
        <patternFill>
          <bgColor theme="9" tint="0.59996337778862885"/>
        </patternFill>
      </fill>
    </dxf>
    <dxf>
      <font>
        <b/>
        <i val="0"/>
      </font>
      <fill>
        <patternFill>
          <bgColor theme="9" tint="0.59996337778862885"/>
        </patternFill>
      </fill>
    </dxf>
    <dxf>
      <font>
        <b/>
        <i val="0"/>
      </font>
      <fill>
        <patternFill>
          <bgColor theme="9" tint="0.59996337778862885"/>
        </patternFill>
      </fill>
    </dxf>
    <dxf>
      <font>
        <b/>
        <i val="0"/>
      </font>
      <fill>
        <patternFill>
          <bgColor theme="9" tint="0.59996337778862885"/>
        </patternFill>
      </fill>
    </dxf>
    <dxf>
      <font>
        <b/>
        <i val="0"/>
      </font>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60960</xdr:colOff>
          <xdr:row>1343</xdr:row>
          <xdr:rowOff>22860</xdr:rowOff>
        </xdr:from>
        <xdr:to>
          <xdr:col>10</xdr:col>
          <xdr:colOff>281940</xdr:colOff>
          <xdr:row>1345</xdr:row>
          <xdr:rowOff>106680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209550</xdr:colOff>
      <xdr:row>0</xdr:row>
      <xdr:rowOff>0</xdr:rowOff>
    </xdr:from>
    <xdr:to>
      <xdr:col>1</xdr:col>
      <xdr:colOff>1504950</xdr:colOff>
      <xdr:row>0</xdr:row>
      <xdr:rowOff>0</xdr:rowOff>
    </xdr:to>
    <xdr:pic>
      <xdr:nvPicPr>
        <xdr:cNvPr id="2" name="Picture 1" descr="Papelaria nova.jpg"/>
        <xdr:cNvPicPr>
          <a:picLocks noChangeAspect="1" noChangeArrowheads="1"/>
        </xdr:cNvPicPr>
      </xdr:nvPicPr>
      <xdr:blipFill>
        <a:blip xmlns:r="http://schemas.openxmlformats.org/officeDocument/2006/relationships" r:embed="rId1"/>
        <a:srcRect/>
        <a:stretch>
          <a:fillRect/>
        </a:stretch>
      </xdr:blipFill>
      <xdr:spPr bwMode="auto">
        <a:xfrm>
          <a:off x="209550" y="0"/>
          <a:ext cx="1628775" cy="0"/>
        </a:xfrm>
        <a:prstGeom prst="rect">
          <a:avLst/>
        </a:prstGeom>
        <a:noFill/>
        <a:ln w="9525">
          <a:noFill/>
          <a:miter lim="800000"/>
          <a:headEnd/>
          <a:tailEnd/>
        </a:ln>
      </xdr:spPr>
    </xdr:pic>
    <xdr:clientData/>
  </xdr:twoCellAnchor>
  <xdr:twoCellAnchor>
    <xdr:from>
      <xdr:col>1</xdr:col>
      <xdr:colOff>27841</xdr:colOff>
      <xdr:row>107</xdr:row>
      <xdr:rowOff>4396</xdr:rowOff>
    </xdr:from>
    <xdr:to>
      <xdr:col>1</xdr:col>
      <xdr:colOff>2259841</xdr:colOff>
      <xdr:row>107</xdr:row>
      <xdr:rowOff>4396</xdr:rowOff>
    </xdr:to>
    <xdr:cxnSp macro="">
      <xdr:nvCxnSpPr>
        <xdr:cNvPr id="3" name="Conector reto 2"/>
        <xdr:cNvCxnSpPr>
          <a:cxnSpLocks noChangeShapeType="1"/>
        </xdr:cNvCxnSpPr>
      </xdr:nvCxnSpPr>
      <xdr:spPr bwMode="auto">
        <a:xfrm>
          <a:off x="373672" y="5268058"/>
          <a:ext cx="2232000" cy="0"/>
        </a:xfrm>
        <a:prstGeom prst="line">
          <a:avLst/>
        </a:prstGeom>
        <a:noFill/>
        <a:ln w="6350" algn="ctr">
          <a:solidFill>
            <a:srgbClr val="000000"/>
          </a:solidFill>
          <a:round/>
          <a:headEnd/>
          <a:tailEnd/>
        </a:ln>
      </xdr:spPr>
    </xdr:cxn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image" Target="../media/image1.w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1">
    <pageSetUpPr fitToPage="1"/>
  </sheetPr>
  <dimension ref="A1:T1366"/>
  <sheetViews>
    <sheetView showGridLines="0" tabSelected="1" zoomScaleNormal="100" zoomScaleSheetLayoutView="130" zoomScalePageLayoutView="90" workbookViewId="0">
      <selection activeCell="E102" sqref="E102"/>
    </sheetView>
  </sheetViews>
  <sheetFormatPr defaultColWidth="9.109375" defaultRowHeight="13.2" x14ac:dyDescent="0.25"/>
  <cols>
    <col min="1" max="2" width="14" style="178" customWidth="1"/>
    <col min="3" max="3" width="6.88671875" style="63" customWidth="1"/>
    <col min="4" max="4" width="41.33203125" style="30" customWidth="1"/>
    <col min="5" max="5" width="7.6640625" style="33" customWidth="1"/>
    <col min="6" max="6" width="5.109375" style="57" customWidth="1"/>
    <col min="7" max="8" width="8.109375" style="41" customWidth="1"/>
    <col min="9" max="9" width="9.44140625" style="41" customWidth="1"/>
    <col min="10" max="11" width="11.6640625" style="41" customWidth="1"/>
    <col min="12" max="12" width="10" style="41" bestFit="1" customWidth="1"/>
    <col min="13" max="13" width="6.44140625" style="31" customWidth="1"/>
    <col min="14" max="14" width="9.109375" style="26" customWidth="1"/>
    <col min="15" max="15" width="15.6640625" style="26" customWidth="1"/>
    <col min="16" max="16384" width="9.109375" style="26"/>
  </cols>
  <sheetData>
    <row r="1" spans="1:13" x14ac:dyDescent="0.25">
      <c r="A1" s="26"/>
      <c r="B1" s="365"/>
      <c r="C1" s="312"/>
      <c r="D1" s="313"/>
      <c r="E1" s="314"/>
      <c r="F1" s="315"/>
      <c r="G1" s="315"/>
      <c r="H1" s="315"/>
      <c r="I1" s="315"/>
      <c r="J1" s="315"/>
      <c r="K1" s="26"/>
      <c r="L1" s="26"/>
      <c r="M1" s="26"/>
    </row>
    <row r="2" spans="1:13" ht="17.399999999999999" x14ac:dyDescent="0.25">
      <c r="A2" s="26"/>
      <c r="B2" s="366"/>
      <c r="C2" s="312"/>
      <c r="D2" s="317" t="s">
        <v>1557</v>
      </c>
      <c r="E2" s="314"/>
      <c r="F2" s="315"/>
      <c r="G2" s="315"/>
      <c r="H2" s="315"/>
      <c r="I2" s="315"/>
      <c r="J2" s="315"/>
      <c r="K2" s="26"/>
      <c r="L2" s="26"/>
      <c r="M2" s="26"/>
    </row>
    <row r="3" spans="1:13" s="318" customFormat="1" ht="10.199999999999999" x14ac:dyDescent="0.2">
      <c r="B3" s="367"/>
      <c r="C3" s="319"/>
      <c r="D3" s="320"/>
      <c r="E3" s="321"/>
      <c r="F3" s="322"/>
      <c r="G3" s="322"/>
      <c r="H3" s="322"/>
      <c r="I3" s="322"/>
      <c r="J3" s="322"/>
    </row>
    <row r="4" spans="1:13" ht="13.8" x14ac:dyDescent="0.25">
      <c r="A4" s="26"/>
      <c r="B4" s="365"/>
      <c r="C4" s="316" t="s">
        <v>1558</v>
      </c>
      <c r="D4" s="313"/>
      <c r="E4" s="314"/>
      <c r="F4" s="315"/>
      <c r="G4" s="315"/>
      <c r="H4" s="315"/>
      <c r="I4" s="315"/>
      <c r="J4" s="315"/>
      <c r="K4" s="26"/>
      <c r="L4" s="26"/>
      <c r="M4" s="26"/>
    </row>
    <row r="5" spans="1:13" ht="13.8" x14ac:dyDescent="0.25">
      <c r="A5" s="26"/>
      <c r="B5" s="366"/>
      <c r="C5" s="323" t="s">
        <v>1559</v>
      </c>
      <c r="D5" s="313"/>
      <c r="E5" s="314"/>
      <c r="F5" s="315"/>
      <c r="G5" s="315"/>
      <c r="H5" s="315"/>
      <c r="I5" s="315"/>
      <c r="J5" s="315"/>
      <c r="K5" s="26"/>
      <c r="L5" s="26"/>
      <c r="M5" s="26"/>
    </row>
    <row r="6" spans="1:13" ht="13.8" x14ac:dyDescent="0.25">
      <c r="A6" s="26"/>
      <c r="B6" s="366"/>
      <c r="C6" s="323" t="s">
        <v>1560</v>
      </c>
      <c r="D6" s="313"/>
      <c r="E6" s="314"/>
      <c r="F6" s="315"/>
      <c r="G6" s="315"/>
      <c r="H6" s="315"/>
      <c r="I6" s="315"/>
      <c r="J6" s="315"/>
      <c r="K6" s="26"/>
      <c r="L6" s="26"/>
      <c r="M6" s="26"/>
    </row>
    <row r="7" spans="1:13" ht="13.8" x14ac:dyDescent="0.25">
      <c r="A7" s="26"/>
      <c r="B7" s="366"/>
      <c r="C7" s="323" t="s">
        <v>1561</v>
      </c>
      <c r="D7" s="313"/>
      <c r="E7" s="314"/>
      <c r="F7" s="315"/>
      <c r="G7" s="315"/>
      <c r="H7" s="315"/>
      <c r="I7" s="315"/>
      <c r="J7" s="315"/>
      <c r="K7" s="26"/>
      <c r="L7" s="26"/>
      <c r="M7" s="26"/>
    </row>
    <row r="8" spans="1:13" ht="13.8" x14ac:dyDescent="0.25">
      <c r="A8" s="26"/>
      <c r="B8" s="366"/>
      <c r="C8" s="323" t="s">
        <v>1562</v>
      </c>
      <c r="D8" s="313"/>
      <c r="E8" s="314"/>
      <c r="F8" s="315"/>
      <c r="G8" s="315"/>
      <c r="H8" s="315"/>
      <c r="I8" s="315"/>
      <c r="J8" s="315"/>
      <c r="K8" s="26"/>
      <c r="L8" s="26"/>
      <c r="M8" s="26"/>
    </row>
    <row r="9" spans="1:13" x14ac:dyDescent="0.25">
      <c r="A9" s="26"/>
      <c r="B9" s="368"/>
      <c r="C9" s="323" t="s">
        <v>1563</v>
      </c>
      <c r="D9" s="313"/>
      <c r="E9" s="314"/>
      <c r="F9" s="324"/>
      <c r="G9" s="324"/>
      <c r="H9" s="324"/>
      <c r="I9" s="324"/>
      <c r="J9" s="324"/>
      <c r="K9" s="26"/>
      <c r="L9" s="26"/>
      <c r="M9" s="26"/>
    </row>
    <row r="10" spans="1:13" x14ac:dyDescent="0.25">
      <c r="A10" s="26"/>
      <c r="B10" s="369"/>
      <c r="C10" s="323" t="s">
        <v>1564</v>
      </c>
      <c r="D10" s="313"/>
      <c r="E10" s="314"/>
      <c r="F10" s="324"/>
      <c r="G10" s="324"/>
      <c r="H10" s="324"/>
      <c r="I10" s="324"/>
      <c r="J10" s="324"/>
      <c r="K10" s="26"/>
      <c r="L10" s="26"/>
      <c r="M10" s="26"/>
    </row>
    <row r="11" spans="1:13" x14ac:dyDescent="0.25">
      <c r="A11" s="26"/>
      <c r="B11" s="369"/>
      <c r="C11" s="323" t="s">
        <v>1565</v>
      </c>
      <c r="D11" s="313"/>
      <c r="E11" s="314"/>
      <c r="F11" s="324"/>
      <c r="G11" s="324"/>
      <c r="H11" s="324"/>
      <c r="I11" s="324"/>
      <c r="J11" s="324"/>
      <c r="K11" s="26"/>
      <c r="L11" s="26"/>
      <c r="M11" s="26"/>
    </row>
    <row r="12" spans="1:13" x14ac:dyDescent="0.25">
      <c r="A12" s="26"/>
      <c r="B12" s="369"/>
      <c r="C12" s="323" t="s">
        <v>1566</v>
      </c>
      <c r="D12" s="313"/>
      <c r="E12" s="314"/>
      <c r="F12" s="324"/>
      <c r="G12" s="324"/>
      <c r="H12" s="324"/>
      <c r="I12" s="324"/>
      <c r="J12" s="324"/>
      <c r="K12" s="26"/>
      <c r="L12" s="26"/>
      <c r="M12" s="26"/>
    </row>
    <row r="13" spans="1:13" x14ac:dyDescent="0.25">
      <c r="A13" s="26"/>
      <c r="B13" s="369"/>
      <c r="C13" s="325" t="s">
        <v>1567</v>
      </c>
      <c r="D13" s="313"/>
      <c r="E13" s="314"/>
      <c r="F13" s="324"/>
      <c r="G13" s="324"/>
      <c r="H13" s="324"/>
      <c r="I13" s="324"/>
      <c r="J13" s="324"/>
      <c r="K13" s="26"/>
      <c r="L13" s="26"/>
      <c r="M13" s="26"/>
    </row>
    <row r="14" spans="1:13" x14ac:dyDescent="0.25">
      <c r="A14" s="26"/>
      <c r="B14" s="369"/>
      <c r="C14" s="323" t="s">
        <v>1568</v>
      </c>
      <c r="D14" s="313"/>
      <c r="E14" s="314"/>
      <c r="F14" s="324"/>
      <c r="G14" s="324"/>
      <c r="H14" s="324"/>
      <c r="I14" s="324"/>
      <c r="J14" s="324"/>
      <c r="K14" s="26"/>
      <c r="L14" s="26"/>
      <c r="M14" s="26"/>
    </row>
    <row r="15" spans="1:13" x14ac:dyDescent="0.25">
      <c r="A15" s="26"/>
      <c r="B15" s="369"/>
      <c r="C15" s="323" t="s">
        <v>1569</v>
      </c>
      <c r="D15" s="313"/>
      <c r="E15" s="314"/>
      <c r="F15" s="324"/>
      <c r="G15" s="324"/>
      <c r="H15" s="324"/>
      <c r="I15" s="324"/>
      <c r="J15" s="324"/>
      <c r="K15" s="26"/>
      <c r="L15" s="26"/>
      <c r="M15" s="26"/>
    </row>
    <row r="16" spans="1:13" ht="13.8" thickBot="1" x14ac:dyDescent="0.3">
      <c r="A16" s="313"/>
      <c r="B16" s="370"/>
      <c r="C16" s="313"/>
      <c r="D16" s="326"/>
      <c r="E16" s="315"/>
      <c r="F16" s="315"/>
      <c r="G16" s="315"/>
      <c r="H16" s="315"/>
      <c r="I16" s="327"/>
      <c r="J16" s="315"/>
      <c r="K16" s="26"/>
      <c r="L16" s="26"/>
      <c r="M16" s="26"/>
    </row>
    <row r="17" spans="1:14" ht="16.05" customHeight="1" x14ac:dyDescent="0.25">
      <c r="C17" s="250" t="s">
        <v>231</v>
      </c>
      <c r="D17" s="251" t="s">
        <v>233</v>
      </c>
      <c r="E17" s="252"/>
      <c r="F17" s="252"/>
      <c r="G17" s="252"/>
      <c r="H17" s="252"/>
      <c r="I17" s="252"/>
      <c r="J17" s="252"/>
      <c r="K17" s="252"/>
      <c r="L17" s="253"/>
    </row>
    <row r="18" spans="1:14" ht="16.05" customHeight="1" x14ac:dyDescent="0.25">
      <c r="C18" s="254" t="s">
        <v>232</v>
      </c>
      <c r="D18" s="255" t="s">
        <v>234</v>
      </c>
      <c r="E18" s="256"/>
      <c r="F18" s="256"/>
      <c r="G18" s="256"/>
      <c r="H18" s="256"/>
      <c r="I18" s="256"/>
      <c r="J18" s="256"/>
      <c r="K18" s="256"/>
      <c r="L18" s="257"/>
    </row>
    <row r="19" spans="1:14" s="2" customFormat="1" ht="9" thickBot="1" x14ac:dyDescent="0.2">
      <c r="A19" s="328"/>
      <c r="B19" s="328"/>
      <c r="C19" s="340"/>
      <c r="D19" s="199" t="s">
        <v>0</v>
      </c>
      <c r="E19" s="199"/>
      <c r="F19" s="199"/>
      <c r="G19" s="199"/>
      <c r="H19" s="199"/>
      <c r="I19" s="199"/>
      <c r="J19" s="199"/>
      <c r="K19" s="199"/>
      <c r="L19" s="200"/>
      <c r="M19" s="25"/>
    </row>
    <row r="20" spans="1:14" s="2" customFormat="1" ht="8.4" x14ac:dyDescent="0.15">
      <c r="A20" s="328"/>
      <c r="B20" s="328"/>
      <c r="C20" s="259"/>
      <c r="D20" s="378" t="s">
        <v>1</v>
      </c>
      <c r="E20" s="382" t="s">
        <v>3</v>
      </c>
      <c r="F20" s="380" t="s">
        <v>2</v>
      </c>
      <c r="G20" s="384" t="s">
        <v>35</v>
      </c>
      <c r="H20" s="385"/>
      <c r="I20" s="385"/>
      <c r="J20" s="384" t="s">
        <v>36</v>
      </c>
      <c r="K20" s="385"/>
      <c r="L20" s="386"/>
      <c r="M20" s="25"/>
    </row>
    <row r="21" spans="1:14" s="2" customFormat="1" ht="25.8" thickBot="1" x14ac:dyDescent="0.2">
      <c r="A21" s="329"/>
      <c r="B21" s="27"/>
      <c r="C21" s="260"/>
      <c r="D21" s="379"/>
      <c r="E21" s="383"/>
      <c r="F21" s="381"/>
      <c r="G21" s="65" t="s">
        <v>4</v>
      </c>
      <c r="H21" s="65" t="s">
        <v>5</v>
      </c>
      <c r="I21" s="65" t="s">
        <v>6</v>
      </c>
      <c r="J21" s="65" t="s">
        <v>7</v>
      </c>
      <c r="K21" s="65" t="s">
        <v>8</v>
      </c>
      <c r="L21" s="66" t="s">
        <v>9</v>
      </c>
      <c r="M21" s="27"/>
    </row>
    <row r="22" spans="1:14" s="182" customFormat="1" ht="8.4" x14ac:dyDescent="0.15">
      <c r="A22" s="330"/>
      <c r="B22" s="331"/>
      <c r="C22" s="258">
        <v>1</v>
      </c>
      <c r="D22" s="184" t="s">
        <v>627</v>
      </c>
      <c r="E22" s="160"/>
      <c r="F22" s="159"/>
      <c r="G22" s="166"/>
      <c r="H22" s="167"/>
      <c r="I22" s="167"/>
      <c r="J22" s="167"/>
      <c r="K22" s="167"/>
      <c r="L22" s="168"/>
      <c r="M22" s="29"/>
    </row>
    <row r="23" spans="1:14" s="10" customFormat="1" ht="8.4" x14ac:dyDescent="0.15">
      <c r="A23" s="331"/>
      <c r="B23" s="331"/>
      <c r="C23" s="341" t="s">
        <v>628</v>
      </c>
      <c r="D23" s="169" t="s">
        <v>629</v>
      </c>
      <c r="E23" s="201"/>
      <c r="F23" s="202"/>
      <c r="G23" s="160"/>
      <c r="H23" s="160"/>
      <c r="I23" s="160"/>
      <c r="J23" s="160"/>
      <c r="K23" s="160"/>
      <c r="L23" s="165"/>
      <c r="M23" s="23"/>
    </row>
    <row r="24" spans="1:14" s="1" customFormat="1" ht="8.4" x14ac:dyDescent="0.15">
      <c r="A24" s="332"/>
      <c r="B24" s="338"/>
      <c r="C24" s="275" t="s">
        <v>630</v>
      </c>
      <c r="D24" s="277" t="s">
        <v>1409</v>
      </c>
      <c r="E24" s="160"/>
      <c r="F24" s="159"/>
      <c r="G24" s="160"/>
      <c r="H24" s="160"/>
      <c r="I24" s="160"/>
      <c r="J24" s="160"/>
      <c r="K24" s="160"/>
      <c r="L24" s="165"/>
      <c r="M24" s="23"/>
      <c r="N24" s="10"/>
    </row>
    <row r="25" spans="1:14" s="1" customFormat="1" ht="8.4" x14ac:dyDescent="0.15">
      <c r="A25" s="332"/>
      <c r="B25" s="338"/>
      <c r="C25" s="275" t="s">
        <v>1414</v>
      </c>
      <c r="D25" s="277" t="s">
        <v>1408</v>
      </c>
      <c r="E25" s="160">
        <v>1</v>
      </c>
      <c r="F25" s="159" t="s">
        <v>222</v>
      </c>
      <c r="G25" s="160">
        <v>0</v>
      </c>
      <c r="H25" s="160">
        <v>0</v>
      </c>
      <c r="I25" s="160">
        <f t="shared" ref="I25:I28" si="0">G25+H25</f>
        <v>0</v>
      </c>
      <c r="J25" s="160">
        <f t="shared" ref="J25:J28" si="1">TRUNC(E25*G25,2)</f>
        <v>0</v>
      </c>
      <c r="K25" s="160">
        <f t="shared" ref="K25:K28" si="2">L25-J25</f>
        <v>0</v>
      </c>
      <c r="L25" s="165">
        <f t="shared" ref="L25:L28" si="3">TRUNC(E25*I25,2)</f>
        <v>0</v>
      </c>
      <c r="M25" s="23"/>
      <c r="N25" s="10"/>
    </row>
    <row r="26" spans="1:14" s="1" customFormat="1" ht="8.4" x14ac:dyDescent="0.15">
      <c r="A26" s="332"/>
      <c r="B26" s="338"/>
      <c r="C26" s="275" t="s">
        <v>1415</v>
      </c>
      <c r="D26" s="277" t="s">
        <v>1412</v>
      </c>
      <c r="E26" s="160">
        <v>1</v>
      </c>
      <c r="F26" s="159" t="s">
        <v>222</v>
      </c>
      <c r="G26" s="160">
        <v>0</v>
      </c>
      <c r="H26" s="160">
        <v>0</v>
      </c>
      <c r="I26" s="160">
        <f t="shared" ref="I26:I27" si="4">G26+H26</f>
        <v>0</v>
      </c>
      <c r="J26" s="160">
        <f t="shared" ref="J26:J27" si="5">TRUNC(E26*G26,2)</f>
        <v>0</v>
      </c>
      <c r="K26" s="160">
        <f t="shared" ref="K26:K27" si="6">L26-J26</f>
        <v>0</v>
      </c>
      <c r="L26" s="165">
        <f t="shared" ref="L26:L27" si="7">TRUNC(E26*I26,2)</f>
        <v>0</v>
      </c>
      <c r="M26" s="23"/>
      <c r="N26" s="10"/>
    </row>
    <row r="27" spans="1:14" s="1" customFormat="1" ht="8.4" x14ac:dyDescent="0.15">
      <c r="A27" s="332"/>
      <c r="B27" s="338"/>
      <c r="C27" s="275" t="s">
        <v>1416</v>
      </c>
      <c r="D27" s="277" t="s">
        <v>1411</v>
      </c>
      <c r="E27" s="160">
        <v>1</v>
      </c>
      <c r="F27" s="159" t="s">
        <v>222</v>
      </c>
      <c r="G27" s="160">
        <v>0</v>
      </c>
      <c r="H27" s="160">
        <v>0</v>
      </c>
      <c r="I27" s="160">
        <f t="shared" si="4"/>
        <v>0</v>
      </c>
      <c r="J27" s="160">
        <f t="shared" si="5"/>
        <v>0</v>
      </c>
      <c r="K27" s="160">
        <f t="shared" si="6"/>
        <v>0</v>
      </c>
      <c r="L27" s="165">
        <f t="shared" si="7"/>
        <v>0</v>
      </c>
      <c r="M27" s="23"/>
      <c r="N27" s="10"/>
    </row>
    <row r="28" spans="1:14" s="1" customFormat="1" ht="8.4" x14ac:dyDescent="0.15">
      <c r="A28" s="332"/>
      <c r="B28" s="338"/>
      <c r="C28" s="275" t="s">
        <v>1417</v>
      </c>
      <c r="D28" s="277" t="s">
        <v>1410</v>
      </c>
      <c r="E28" s="160">
        <v>1</v>
      </c>
      <c r="F28" s="159" t="s">
        <v>222</v>
      </c>
      <c r="G28" s="160">
        <v>0</v>
      </c>
      <c r="H28" s="160">
        <v>0</v>
      </c>
      <c r="I28" s="160">
        <f t="shared" si="0"/>
        <v>0</v>
      </c>
      <c r="J28" s="160">
        <f t="shared" si="1"/>
        <v>0</v>
      </c>
      <c r="K28" s="160">
        <f t="shared" si="2"/>
        <v>0</v>
      </c>
      <c r="L28" s="165">
        <f t="shared" si="3"/>
        <v>0</v>
      </c>
      <c r="M28" s="23"/>
      <c r="N28" s="10"/>
    </row>
    <row r="29" spans="1:14" s="1" customFormat="1" ht="8.4" x14ac:dyDescent="0.15">
      <c r="A29" s="332"/>
      <c r="B29" s="338"/>
      <c r="C29" s="275" t="s">
        <v>1413</v>
      </c>
      <c r="D29" s="277" t="s">
        <v>1406</v>
      </c>
      <c r="E29" s="160">
        <v>24</v>
      </c>
      <c r="F29" s="159" t="s">
        <v>1407</v>
      </c>
      <c r="G29" s="160">
        <v>0</v>
      </c>
      <c r="H29" s="160">
        <v>0</v>
      </c>
      <c r="I29" s="160">
        <f t="shared" ref="I29" si="8">G29+H29</f>
        <v>0</v>
      </c>
      <c r="J29" s="160">
        <f t="shared" ref="J29" si="9">TRUNC(E29*G29,2)</f>
        <v>0</v>
      </c>
      <c r="K29" s="160">
        <f t="shared" ref="K29" si="10">L29-J29</f>
        <v>0</v>
      </c>
      <c r="L29" s="165">
        <f t="shared" ref="L29" si="11">TRUNC(E29*I29,2)</f>
        <v>0</v>
      </c>
      <c r="M29" s="23"/>
      <c r="N29" s="10"/>
    </row>
    <row r="30" spans="1:14" s="10" customFormat="1" ht="8.4" x14ac:dyDescent="0.15">
      <c r="A30" s="331"/>
      <c r="B30" s="331"/>
      <c r="C30" s="176"/>
      <c r="D30" s="203" t="s">
        <v>13</v>
      </c>
      <c r="E30" s="160"/>
      <c r="F30" s="159"/>
      <c r="G30" s="160"/>
      <c r="H30" s="160"/>
      <c r="I30" s="160"/>
      <c r="J30" s="172">
        <f>SUM(J24:J29)</f>
        <v>0</v>
      </c>
      <c r="K30" s="172">
        <f>SUM(K24:K29)</f>
        <v>0</v>
      </c>
      <c r="L30" s="204">
        <f>SUM(L24:L29)</f>
        <v>0</v>
      </c>
      <c r="M30" s="23"/>
    </row>
    <row r="31" spans="1:14" s="10" customFormat="1" ht="8.4" x14ac:dyDescent="0.15">
      <c r="A31" s="333"/>
      <c r="B31" s="333"/>
      <c r="C31" s="342"/>
      <c r="D31" s="32"/>
      <c r="E31" s="174"/>
      <c r="F31" s="173"/>
      <c r="G31" s="174"/>
      <c r="H31" s="174"/>
      <c r="I31" s="174"/>
      <c r="J31" s="174"/>
      <c r="K31" s="174"/>
      <c r="L31" s="175"/>
      <c r="M31" s="23"/>
    </row>
    <row r="32" spans="1:14" s="10" customFormat="1" ht="8.4" x14ac:dyDescent="0.15">
      <c r="A32" s="331"/>
      <c r="B32" s="331"/>
      <c r="C32" s="176"/>
      <c r="D32" s="170"/>
      <c r="E32" s="171"/>
      <c r="F32" s="159"/>
      <c r="G32" s="160"/>
      <c r="H32" s="160"/>
      <c r="I32" s="160"/>
      <c r="J32" s="160"/>
      <c r="K32" s="160"/>
      <c r="L32" s="165"/>
      <c r="M32" s="23"/>
    </row>
    <row r="33" spans="1:18" s="10" customFormat="1" ht="8.4" x14ac:dyDescent="0.15">
      <c r="A33" s="331"/>
      <c r="B33" s="331"/>
      <c r="C33" s="341" t="s">
        <v>631</v>
      </c>
      <c r="D33" s="169" t="s">
        <v>632</v>
      </c>
      <c r="E33" s="201"/>
      <c r="F33" s="202" t="s">
        <v>425</v>
      </c>
      <c r="G33" s="160">
        <v>0</v>
      </c>
      <c r="H33" s="160">
        <v>0</v>
      </c>
      <c r="I33" s="160">
        <f t="shared" ref="I33:I36" si="12">G33+H33</f>
        <v>0</v>
      </c>
      <c r="J33" s="160">
        <f t="shared" ref="J33:J36" si="13">TRUNC(E33*G33,2)</f>
        <v>0</v>
      </c>
      <c r="K33" s="160">
        <f t="shared" ref="K33:K36" si="14">L33-J33</f>
        <v>0</v>
      </c>
      <c r="L33" s="165">
        <f t="shared" ref="L33:L36" si="15">TRUNC(E33*I33,2)</f>
        <v>0</v>
      </c>
      <c r="M33" s="23"/>
    </row>
    <row r="34" spans="1:18" s="10" customFormat="1" ht="16.8" x14ac:dyDescent="0.15">
      <c r="A34" s="334"/>
      <c r="B34" s="339"/>
      <c r="C34" s="176" t="s">
        <v>633</v>
      </c>
      <c r="D34" s="170" t="s">
        <v>85</v>
      </c>
      <c r="E34" s="160">
        <v>2</v>
      </c>
      <c r="F34" s="159" t="s">
        <v>222</v>
      </c>
      <c r="G34" s="160">
        <v>0</v>
      </c>
      <c r="H34" s="160">
        <v>0</v>
      </c>
      <c r="I34" s="160">
        <f>G34+H34</f>
        <v>0</v>
      </c>
      <c r="J34" s="160">
        <f>TRUNC(E34*G34,2)</f>
        <v>0</v>
      </c>
      <c r="K34" s="160">
        <f>L34-J34</f>
        <v>0</v>
      </c>
      <c r="L34" s="165">
        <f>TRUNC(E34*I34,2)</f>
        <v>0</v>
      </c>
      <c r="M34" s="23"/>
    </row>
    <row r="35" spans="1:18" s="10" customFormat="1" ht="16.8" x14ac:dyDescent="0.15">
      <c r="A35" s="334"/>
      <c r="B35" s="339"/>
      <c r="C35" s="176" t="s">
        <v>634</v>
      </c>
      <c r="D35" s="170" t="s">
        <v>1424</v>
      </c>
      <c r="E35" s="160">
        <f>2.4*1.2</f>
        <v>2.88</v>
      </c>
      <c r="F35" s="159" t="s">
        <v>11</v>
      </c>
      <c r="G35" s="160">
        <v>0</v>
      </c>
      <c r="H35" s="160">
        <v>0</v>
      </c>
      <c r="I35" s="160">
        <f t="shared" si="12"/>
        <v>0</v>
      </c>
      <c r="J35" s="160">
        <f t="shared" si="13"/>
        <v>0</v>
      </c>
      <c r="K35" s="160">
        <f t="shared" si="14"/>
        <v>0</v>
      </c>
      <c r="L35" s="165">
        <f t="shared" si="15"/>
        <v>0</v>
      </c>
      <c r="M35" s="23"/>
    </row>
    <row r="36" spans="1:18" s="10" customFormat="1" ht="8.4" x14ac:dyDescent="0.15">
      <c r="A36" s="334"/>
      <c r="B36" s="339"/>
      <c r="C36" s="176" t="s">
        <v>657</v>
      </c>
      <c r="D36" s="170" t="s">
        <v>1421</v>
      </c>
      <c r="E36" s="160">
        <f>160*2.2</f>
        <v>352</v>
      </c>
      <c r="F36" s="159" t="s">
        <v>11</v>
      </c>
      <c r="G36" s="160">
        <v>0</v>
      </c>
      <c r="H36" s="160">
        <v>0</v>
      </c>
      <c r="I36" s="160">
        <f t="shared" si="12"/>
        <v>0</v>
      </c>
      <c r="J36" s="160">
        <f t="shared" si="13"/>
        <v>0</v>
      </c>
      <c r="K36" s="160">
        <f t="shared" si="14"/>
        <v>0</v>
      </c>
      <c r="L36" s="165">
        <f t="shared" si="15"/>
        <v>0</v>
      </c>
      <c r="M36" s="23"/>
    </row>
    <row r="37" spans="1:18" s="10" customFormat="1" ht="16.8" x14ac:dyDescent="0.15">
      <c r="A37" s="334"/>
      <c r="B37" s="339"/>
      <c r="C37" s="176" t="s">
        <v>658</v>
      </c>
      <c r="D37" s="170" t="s">
        <v>89</v>
      </c>
      <c r="E37" s="160">
        <v>150</v>
      </c>
      <c r="F37" s="159" t="s">
        <v>90</v>
      </c>
      <c r="G37" s="160">
        <v>0</v>
      </c>
      <c r="H37" s="160">
        <v>0</v>
      </c>
      <c r="I37" s="160">
        <f t="shared" ref="I37:I41" si="16">G37+H37</f>
        <v>0</v>
      </c>
      <c r="J37" s="160">
        <f t="shared" ref="J37:J41" si="17">TRUNC(E37*G37,2)</f>
        <v>0</v>
      </c>
      <c r="K37" s="160">
        <f t="shared" ref="K37:K41" si="18">L37-J37</f>
        <v>0</v>
      </c>
      <c r="L37" s="165">
        <f t="shared" ref="L37:L41" si="19">TRUNC(E37*I37,2)</f>
        <v>0</v>
      </c>
      <c r="M37" s="23"/>
      <c r="R37" s="300"/>
    </row>
    <row r="38" spans="1:18" s="10" customFormat="1" ht="33.6" x14ac:dyDescent="0.15">
      <c r="A38" s="334"/>
      <c r="B38" s="339"/>
      <c r="C38" s="176" t="s">
        <v>659</v>
      </c>
      <c r="D38" s="170" t="s">
        <v>92</v>
      </c>
      <c r="E38" s="160">
        <v>350</v>
      </c>
      <c r="F38" s="159" t="s">
        <v>93</v>
      </c>
      <c r="G38" s="160">
        <v>0</v>
      </c>
      <c r="H38" s="160">
        <v>0</v>
      </c>
      <c r="I38" s="160">
        <f t="shared" ref="I38:I40" si="20">G38+H38</f>
        <v>0</v>
      </c>
      <c r="J38" s="160">
        <f t="shared" ref="J38:J40" si="21">TRUNC(E38*G38,2)</f>
        <v>0</v>
      </c>
      <c r="K38" s="160">
        <f t="shared" ref="K38:K40" si="22">L38-J38</f>
        <v>0</v>
      </c>
      <c r="L38" s="165">
        <f t="shared" ref="L38:L40" si="23">TRUNC(E38*I38,2)</f>
        <v>0</v>
      </c>
      <c r="M38" s="23"/>
    </row>
    <row r="39" spans="1:18" s="10" customFormat="1" ht="25.2" x14ac:dyDescent="0.15">
      <c r="A39" s="334"/>
      <c r="B39" s="339"/>
      <c r="C39" s="176" t="s">
        <v>1570</v>
      </c>
      <c r="D39" s="170" t="s">
        <v>1571</v>
      </c>
      <c r="E39" s="160">
        <v>350</v>
      </c>
      <c r="F39" s="159" t="s">
        <v>93</v>
      </c>
      <c r="G39" s="160">
        <v>0</v>
      </c>
      <c r="H39" s="160">
        <v>0</v>
      </c>
      <c r="I39" s="160">
        <f t="shared" si="20"/>
        <v>0</v>
      </c>
      <c r="J39" s="160">
        <f t="shared" si="21"/>
        <v>0</v>
      </c>
      <c r="K39" s="160">
        <f t="shared" si="22"/>
        <v>0</v>
      </c>
      <c r="L39" s="165">
        <f t="shared" si="23"/>
        <v>0</v>
      </c>
      <c r="M39" s="23"/>
    </row>
    <row r="40" spans="1:18" s="10" customFormat="1" ht="25.2" x14ac:dyDescent="0.15">
      <c r="A40" s="334"/>
      <c r="B40" s="339"/>
      <c r="C40" s="176" t="s">
        <v>1574</v>
      </c>
      <c r="D40" s="356" t="s">
        <v>1857</v>
      </c>
      <c r="E40" s="355">
        <v>90</v>
      </c>
      <c r="F40" s="357" t="s">
        <v>222</v>
      </c>
      <c r="G40" s="160">
        <v>0</v>
      </c>
      <c r="H40" s="160">
        <v>0</v>
      </c>
      <c r="I40" s="160">
        <f t="shared" si="20"/>
        <v>0</v>
      </c>
      <c r="J40" s="160">
        <f t="shared" si="21"/>
        <v>0</v>
      </c>
      <c r="K40" s="160">
        <f t="shared" si="22"/>
        <v>0</v>
      </c>
      <c r="L40" s="165">
        <f t="shared" si="23"/>
        <v>0</v>
      </c>
      <c r="M40" s="23"/>
    </row>
    <row r="41" spans="1:18" s="10" customFormat="1" ht="8.4" x14ac:dyDescent="0.15">
      <c r="A41" s="334"/>
      <c r="B41" s="339"/>
      <c r="C41" s="176" t="s">
        <v>1575</v>
      </c>
      <c r="D41" s="356" t="s">
        <v>1858</v>
      </c>
      <c r="E41" s="355">
        <v>24</v>
      </c>
      <c r="F41" s="357" t="s">
        <v>1407</v>
      </c>
      <c r="G41" s="160">
        <v>0</v>
      </c>
      <c r="H41" s="160">
        <v>0</v>
      </c>
      <c r="I41" s="160">
        <f t="shared" si="16"/>
        <v>0</v>
      </c>
      <c r="J41" s="160">
        <f t="shared" si="17"/>
        <v>0</v>
      </c>
      <c r="K41" s="160">
        <f t="shared" si="18"/>
        <v>0</v>
      </c>
      <c r="L41" s="165">
        <f t="shared" si="19"/>
        <v>0</v>
      </c>
      <c r="M41" s="23"/>
    </row>
    <row r="42" spans="1:18" s="10" customFormat="1" ht="8.4" x14ac:dyDescent="0.15">
      <c r="A42" s="331"/>
      <c r="B42" s="331"/>
      <c r="C42" s="176"/>
      <c r="D42" s="203" t="s">
        <v>13</v>
      </c>
      <c r="E42" s="160"/>
      <c r="F42" s="159"/>
      <c r="G42" s="160"/>
      <c r="H42" s="160"/>
      <c r="I42" s="160"/>
      <c r="J42" s="172">
        <f>SUM(J33:J41)</f>
        <v>0</v>
      </c>
      <c r="K42" s="172">
        <f>SUM(K33:K41)</f>
        <v>0</v>
      </c>
      <c r="L42" s="204">
        <f>SUM(L33:L41)</f>
        <v>0</v>
      </c>
      <c r="M42" s="23"/>
    </row>
    <row r="43" spans="1:18" s="10" customFormat="1" ht="8.4" x14ac:dyDescent="0.15">
      <c r="A43" s="333"/>
      <c r="B43" s="333"/>
      <c r="C43" s="342"/>
      <c r="D43" s="32"/>
      <c r="E43" s="174"/>
      <c r="F43" s="173"/>
      <c r="G43" s="174"/>
      <c r="H43" s="174"/>
      <c r="I43" s="174"/>
      <c r="J43" s="174"/>
      <c r="K43" s="174"/>
      <c r="L43" s="175"/>
      <c r="M43" s="23"/>
      <c r="R43" s="300"/>
    </row>
    <row r="44" spans="1:18" s="10" customFormat="1" ht="8.4" x14ac:dyDescent="0.15">
      <c r="A44" s="331"/>
      <c r="B44" s="331"/>
      <c r="C44" s="176"/>
      <c r="D44" s="170"/>
      <c r="E44" s="171"/>
      <c r="F44" s="159"/>
      <c r="G44" s="160"/>
      <c r="H44" s="160"/>
      <c r="I44" s="160"/>
      <c r="J44" s="160"/>
      <c r="K44" s="160"/>
      <c r="L44" s="165"/>
      <c r="M44" s="23"/>
    </row>
    <row r="45" spans="1:18" s="10" customFormat="1" ht="8.4" x14ac:dyDescent="0.15">
      <c r="A45" s="331"/>
      <c r="B45" s="331"/>
      <c r="C45" s="341" t="s">
        <v>87</v>
      </c>
      <c r="D45" s="184" t="s">
        <v>635</v>
      </c>
      <c r="E45" s="201"/>
      <c r="F45" s="202" t="s">
        <v>425</v>
      </c>
      <c r="G45" s="160"/>
      <c r="H45" s="160"/>
      <c r="I45" s="160"/>
      <c r="J45" s="160"/>
      <c r="K45" s="160"/>
      <c r="L45" s="165"/>
      <c r="M45" s="23"/>
    </row>
    <row r="46" spans="1:18" s="10" customFormat="1" ht="8.4" x14ac:dyDescent="0.15">
      <c r="A46" s="331"/>
      <c r="B46" s="331"/>
      <c r="C46" s="341" t="s">
        <v>668</v>
      </c>
      <c r="D46" s="169" t="s">
        <v>636</v>
      </c>
      <c r="E46" s="201"/>
      <c r="F46" s="202" t="s">
        <v>425</v>
      </c>
      <c r="G46" s="160"/>
      <c r="H46" s="160"/>
      <c r="I46" s="160"/>
      <c r="J46" s="160"/>
      <c r="K46" s="160"/>
      <c r="L46" s="165"/>
      <c r="M46" s="23"/>
    </row>
    <row r="47" spans="1:18" s="1" customFormat="1" ht="16.8" x14ac:dyDescent="0.15">
      <c r="A47" s="332"/>
      <c r="B47" s="338"/>
      <c r="C47" s="276" t="s">
        <v>669</v>
      </c>
      <c r="D47" s="277" t="s">
        <v>1466</v>
      </c>
      <c r="E47" s="160">
        <v>1</v>
      </c>
      <c r="F47" s="159" t="s">
        <v>223</v>
      </c>
      <c r="G47" s="160">
        <v>0</v>
      </c>
      <c r="H47" s="160">
        <v>0</v>
      </c>
      <c r="I47" s="160">
        <f t="shared" ref="I47" si="24">G47+H47</f>
        <v>0</v>
      </c>
      <c r="J47" s="160">
        <f t="shared" ref="J47" si="25">TRUNC(E47*G47,2)</f>
        <v>0</v>
      </c>
      <c r="K47" s="160">
        <f t="shared" ref="K47" si="26">L47-J47</f>
        <v>0</v>
      </c>
      <c r="L47" s="165">
        <f t="shared" ref="L47" si="27">TRUNC(E47*I47,2)</f>
        <v>0</v>
      </c>
      <c r="M47" s="23"/>
      <c r="N47" s="10"/>
    </row>
    <row r="48" spans="1:18" s="1" customFormat="1" ht="16.8" x14ac:dyDescent="0.15">
      <c r="A48" s="332"/>
      <c r="B48" s="338"/>
      <c r="C48" s="276" t="s">
        <v>670</v>
      </c>
      <c r="D48" s="277" t="s">
        <v>638</v>
      </c>
      <c r="E48" s="160">
        <v>213</v>
      </c>
      <c r="F48" s="159" t="s">
        <v>12</v>
      </c>
      <c r="G48" s="160">
        <v>0</v>
      </c>
      <c r="H48" s="160">
        <v>0</v>
      </c>
      <c r="I48" s="160">
        <f t="shared" ref="I48:I54" si="28">G48+H48</f>
        <v>0</v>
      </c>
      <c r="J48" s="160">
        <f t="shared" ref="J48:J54" si="29">TRUNC(E48*G48,2)</f>
        <v>0</v>
      </c>
      <c r="K48" s="160">
        <f t="shared" ref="K48:K54" si="30">L48-J48</f>
        <v>0</v>
      </c>
      <c r="L48" s="165">
        <f t="shared" ref="L48:L54" si="31">TRUNC(E48*I48,2)</f>
        <v>0</v>
      </c>
      <c r="M48" s="23"/>
      <c r="N48" s="10"/>
    </row>
    <row r="49" spans="1:14" s="1" customFormat="1" ht="16.8" x14ac:dyDescent="0.15">
      <c r="A49" s="332"/>
      <c r="B49" s="338"/>
      <c r="C49" s="276" t="s">
        <v>671</v>
      </c>
      <c r="D49" s="277" t="s">
        <v>640</v>
      </c>
      <c r="E49" s="160">
        <v>26</v>
      </c>
      <c r="F49" s="159" t="s">
        <v>11</v>
      </c>
      <c r="G49" s="160">
        <v>0</v>
      </c>
      <c r="H49" s="160">
        <v>0</v>
      </c>
      <c r="I49" s="160">
        <f t="shared" si="28"/>
        <v>0</v>
      </c>
      <c r="J49" s="160">
        <f t="shared" si="29"/>
        <v>0</v>
      </c>
      <c r="K49" s="160">
        <f t="shared" si="30"/>
        <v>0</v>
      </c>
      <c r="L49" s="165">
        <f t="shared" si="31"/>
        <v>0</v>
      </c>
      <c r="M49" s="23"/>
      <c r="N49" s="10"/>
    </row>
    <row r="50" spans="1:14" s="1" customFormat="1" ht="16.8" x14ac:dyDescent="0.15">
      <c r="A50" s="332"/>
      <c r="B50" s="338"/>
      <c r="C50" s="276" t="s">
        <v>672</v>
      </c>
      <c r="D50" s="277" t="s">
        <v>642</v>
      </c>
      <c r="E50" s="160">
        <v>30</v>
      </c>
      <c r="F50" s="159" t="s">
        <v>11</v>
      </c>
      <c r="G50" s="160">
        <v>0</v>
      </c>
      <c r="H50" s="160">
        <v>0</v>
      </c>
      <c r="I50" s="160">
        <f t="shared" si="28"/>
        <v>0</v>
      </c>
      <c r="J50" s="160">
        <f t="shared" si="29"/>
        <v>0</v>
      </c>
      <c r="K50" s="160">
        <f t="shared" si="30"/>
        <v>0</v>
      </c>
      <c r="L50" s="165">
        <f t="shared" si="31"/>
        <v>0</v>
      </c>
      <c r="M50" s="23"/>
      <c r="N50" s="10"/>
    </row>
    <row r="51" spans="1:14" s="1" customFormat="1" ht="16.8" x14ac:dyDescent="0.15">
      <c r="A51" s="332"/>
      <c r="B51" s="338"/>
      <c r="C51" s="276" t="s">
        <v>673</v>
      </c>
      <c r="D51" s="277" t="s">
        <v>644</v>
      </c>
      <c r="E51" s="160">
        <v>12</v>
      </c>
      <c r="F51" s="159" t="s">
        <v>11</v>
      </c>
      <c r="G51" s="160">
        <v>0</v>
      </c>
      <c r="H51" s="160">
        <v>0</v>
      </c>
      <c r="I51" s="160">
        <f t="shared" si="28"/>
        <v>0</v>
      </c>
      <c r="J51" s="160">
        <f t="shared" si="29"/>
        <v>0</v>
      </c>
      <c r="K51" s="160">
        <f t="shared" si="30"/>
        <v>0</v>
      </c>
      <c r="L51" s="165">
        <f t="shared" si="31"/>
        <v>0</v>
      </c>
      <c r="M51" s="23"/>
      <c r="N51" s="10"/>
    </row>
    <row r="52" spans="1:14" s="1" customFormat="1" ht="16.8" x14ac:dyDescent="0.15">
      <c r="A52" s="332"/>
      <c r="B52" s="338"/>
      <c r="C52" s="276" t="s">
        <v>674</v>
      </c>
      <c r="D52" s="277" t="s">
        <v>646</v>
      </c>
      <c r="E52" s="160">
        <v>7.5</v>
      </c>
      <c r="F52" s="159" t="s">
        <v>11</v>
      </c>
      <c r="G52" s="160">
        <v>0</v>
      </c>
      <c r="H52" s="160">
        <v>0</v>
      </c>
      <c r="I52" s="160">
        <f t="shared" si="28"/>
        <v>0</v>
      </c>
      <c r="J52" s="160">
        <f t="shared" si="29"/>
        <v>0</v>
      </c>
      <c r="K52" s="160">
        <f t="shared" si="30"/>
        <v>0</v>
      </c>
      <c r="L52" s="165">
        <f t="shared" si="31"/>
        <v>0</v>
      </c>
      <c r="M52" s="23"/>
      <c r="N52" s="10"/>
    </row>
    <row r="53" spans="1:14" s="1" customFormat="1" ht="16.8" x14ac:dyDescent="0.15">
      <c r="A53" s="332"/>
      <c r="B53" s="338"/>
      <c r="C53" s="276" t="s">
        <v>675</v>
      </c>
      <c r="D53" s="277" t="s">
        <v>647</v>
      </c>
      <c r="E53" s="160">
        <v>6</v>
      </c>
      <c r="F53" s="159" t="s">
        <v>11</v>
      </c>
      <c r="G53" s="160">
        <v>0</v>
      </c>
      <c r="H53" s="160">
        <v>0</v>
      </c>
      <c r="I53" s="160">
        <f t="shared" si="28"/>
        <v>0</v>
      </c>
      <c r="J53" s="160">
        <f t="shared" si="29"/>
        <v>0</v>
      </c>
      <c r="K53" s="160">
        <f t="shared" si="30"/>
        <v>0</v>
      </c>
      <c r="L53" s="165">
        <f t="shared" si="31"/>
        <v>0</v>
      </c>
      <c r="M53" s="23"/>
      <c r="N53" s="10"/>
    </row>
    <row r="54" spans="1:14" s="1" customFormat="1" ht="16.8" x14ac:dyDescent="0.15">
      <c r="A54" s="332"/>
      <c r="B54" s="338"/>
      <c r="C54" s="276" t="s">
        <v>1467</v>
      </c>
      <c r="D54" s="277" t="s">
        <v>649</v>
      </c>
      <c r="E54" s="160">
        <v>6</v>
      </c>
      <c r="F54" s="159" t="s">
        <v>11</v>
      </c>
      <c r="G54" s="160">
        <v>0</v>
      </c>
      <c r="H54" s="160">
        <v>0</v>
      </c>
      <c r="I54" s="160">
        <f t="shared" si="28"/>
        <v>0</v>
      </c>
      <c r="J54" s="160">
        <f t="shared" si="29"/>
        <v>0</v>
      </c>
      <c r="K54" s="160">
        <f t="shared" si="30"/>
        <v>0</v>
      </c>
      <c r="L54" s="165">
        <f t="shared" si="31"/>
        <v>0</v>
      </c>
      <c r="M54" s="23"/>
      <c r="N54" s="10"/>
    </row>
    <row r="55" spans="1:14" s="10" customFormat="1" ht="8.4" x14ac:dyDescent="0.15">
      <c r="A55" s="331"/>
      <c r="B55" s="331"/>
      <c r="C55" s="176"/>
      <c r="D55" s="203" t="s">
        <v>13</v>
      </c>
      <c r="E55" s="160"/>
      <c r="F55" s="159"/>
      <c r="G55" s="160"/>
      <c r="H55" s="160"/>
      <c r="I55" s="160"/>
      <c r="J55" s="172">
        <f>SUM(J48:J54)</f>
        <v>0</v>
      </c>
      <c r="K55" s="172">
        <f>SUM(K48:K54)</f>
        <v>0</v>
      </c>
      <c r="L55" s="204">
        <f>SUM(L48:L54)</f>
        <v>0</v>
      </c>
      <c r="M55" s="23"/>
    </row>
    <row r="56" spans="1:14" s="10" customFormat="1" ht="8.4" x14ac:dyDescent="0.15">
      <c r="A56" s="333"/>
      <c r="B56" s="333"/>
      <c r="C56" s="342"/>
      <c r="D56" s="32"/>
      <c r="E56" s="174"/>
      <c r="F56" s="173"/>
      <c r="G56" s="174"/>
      <c r="H56" s="174"/>
      <c r="I56" s="174"/>
      <c r="J56" s="174"/>
      <c r="K56" s="174"/>
      <c r="L56" s="175"/>
      <c r="M56" s="23"/>
    </row>
    <row r="57" spans="1:14" s="10" customFormat="1" ht="8.4" x14ac:dyDescent="0.15">
      <c r="A57" s="331"/>
      <c r="B57" s="331"/>
      <c r="C57" s="176"/>
      <c r="D57" s="170"/>
      <c r="E57" s="171"/>
      <c r="F57" s="159"/>
      <c r="G57" s="160"/>
      <c r="H57" s="160"/>
      <c r="I57" s="160"/>
      <c r="J57" s="160"/>
      <c r="K57" s="160"/>
      <c r="L57" s="165"/>
      <c r="M57" s="23"/>
    </row>
    <row r="58" spans="1:14" s="10" customFormat="1" ht="8.4" x14ac:dyDescent="0.15">
      <c r="A58" s="333"/>
      <c r="B58" s="333"/>
      <c r="C58" s="341" t="s">
        <v>88</v>
      </c>
      <c r="D58" s="184" t="s">
        <v>63</v>
      </c>
      <c r="E58" s="201"/>
      <c r="F58" s="202"/>
      <c r="G58" s="160"/>
      <c r="H58" s="160"/>
      <c r="I58" s="160"/>
      <c r="J58" s="160"/>
      <c r="K58" s="160"/>
      <c r="L58" s="165"/>
      <c r="M58" s="23"/>
    </row>
    <row r="59" spans="1:14" s="1" customFormat="1" ht="16.8" x14ac:dyDescent="0.15">
      <c r="A59" s="335"/>
      <c r="B59" s="338"/>
      <c r="C59" s="275" t="s">
        <v>676</v>
      </c>
      <c r="D59" s="277" t="s">
        <v>652</v>
      </c>
      <c r="E59" s="160">
        <v>3</v>
      </c>
      <c r="F59" s="159" t="s">
        <v>223</v>
      </c>
      <c r="G59" s="160">
        <v>0</v>
      </c>
      <c r="H59" s="160">
        <v>0</v>
      </c>
      <c r="I59" s="160">
        <f t="shared" ref="I59:I64" si="32">G59+H59</f>
        <v>0</v>
      </c>
      <c r="J59" s="160">
        <f t="shared" ref="J59:J64" si="33">TRUNC(E59*G59,2)</f>
        <v>0</v>
      </c>
      <c r="K59" s="160">
        <f t="shared" ref="K59:K64" si="34">L59-J59</f>
        <v>0</v>
      </c>
      <c r="L59" s="165">
        <f t="shared" ref="L59:L64" si="35">TRUNC(E59*I59,2)</f>
        <v>0</v>
      </c>
      <c r="M59" s="23"/>
      <c r="N59" s="10"/>
    </row>
    <row r="60" spans="1:14" s="1" customFormat="1" ht="25.2" x14ac:dyDescent="0.15">
      <c r="A60" s="332"/>
      <c r="B60" s="338"/>
      <c r="C60" s="275" t="s">
        <v>677</v>
      </c>
      <c r="D60" s="277" t="s">
        <v>651</v>
      </c>
      <c r="E60" s="160">
        <f>21*8*24</f>
        <v>4032</v>
      </c>
      <c r="F60" s="159" t="s">
        <v>37</v>
      </c>
      <c r="G60" s="160">
        <v>0</v>
      </c>
      <c r="H60" s="160">
        <v>0</v>
      </c>
      <c r="I60" s="160">
        <f t="shared" si="32"/>
        <v>0</v>
      </c>
      <c r="J60" s="160">
        <f t="shared" si="33"/>
        <v>0</v>
      </c>
      <c r="K60" s="160">
        <f t="shared" si="34"/>
        <v>0</v>
      </c>
      <c r="L60" s="165">
        <f t="shared" si="35"/>
        <v>0</v>
      </c>
      <c r="M60" s="23"/>
      <c r="N60" s="10"/>
    </row>
    <row r="61" spans="1:14" s="1" customFormat="1" ht="33.6" x14ac:dyDescent="0.15">
      <c r="A61" s="335"/>
      <c r="B61" s="338"/>
      <c r="C61" s="275" t="s">
        <v>678</v>
      </c>
      <c r="D61" s="277" t="s">
        <v>1859</v>
      </c>
      <c r="E61" s="355">
        <f>21*4*12</f>
        <v>1008</v>
      </c>
      <c r="F61" s="159" t="s">
        <v>37</v>
      </c>
      <c r="G61" s="160">
        <v>0</v>
      </c>
      <c r="H61" s="160">
        <v>0</v>
      </c>
      <c r="I61" s="160">
        <f t="shared" si="32"/>
        <v>0</v>
      </c>
      <c r="J61" s="160">
        <f t="shared" si="33"/>
        <v>0</v>
      </c>
      <c r="K61" s="160">
        <f t="shared" si="34"/>
        <v>0</v>
      </c>
      <c r="L61" s="165">
        <f t="shared" si="35"/>
        <v>0</v>
      </c>
      <c r="M61" s="23"/>
      <c r="N61" s="10"/>
    </row>
    <row r="62" spans="1:14" s="1" customFormat="1" ht="25.2" x14ac:dyDescent="0.15">
      <c r="A62" s="335"/>
      <c r="B62" s="338"/>
      <c r="C62" s="275" t="s">
        <v>679</v>
      </c>
      <c r="D62" s="277" t="s">
        <v>1860</v>
      </c>
      <c r="E62" s="355">
        <f>21*4*8</f>
        <v>672</v>
      </c>
      <c r="F62" s="159" t="s">
        <v>37</v>
      </c>
      <c r="G62" s="160">
        <v>0</v>
      </c>
      <c r="H62" s="160">
        <v>0</v>
      </c>
      <c r="I62" s="160">
        <f t="shared" si="32"/>
        <v>0</v>
      </c>
      <c r="J62" s="160">
        <f t="shared" si="33"/>
        <v>0</v>
      </c>
      <c r="K62" s="160">
        <f t="shared" si="34"/>
        <v>0</v>
      </c>
      <c r="L62" s="165">
        <f t="shared" si="35"/>
        <v>0</v>
      </c>
      <c r="M62" s="23"/>
      <c r="N62" s="10"/>
    </row>
    <row r="63" spans="1:14" s="1" customFormat="1" ht="16.8" x14ac:dyDescent="0.15">
      <c r="A63" s="335"/>
      <c r="B63" s="338"/>
      <c r="C63" s="275" t="s">
        <v>680</v>
      </c>
      <c r="D63" s="354" t="s">
        <v>1861</v>
      </c>
      <c r="E63" s="355">
        <f>21*8*24</f>
        <v>4032</v>
      </c>
      <c r="F63" s="159" t="s">
        <v>37</v>
      </c>
      <c r="G63" s="160">
        <v>0</v>
      </c>
      <c r="H63" s="160">
        <v>0</v>
      </c>
      <c r="I63" s="160">
        <f t="shared" si="32"/>
        <v>0</v>
      </c>
      <c r="J63" s="160">
        <f t="shared" si="33"/>
        <v>0</v>
      </c>
      <c r="K63" s="160">
        <f t="shared" si="34"/>
        <v>0</v>
      </c>
      <c r="L63" s="165">
        <f t="shared" si="35"/>
        <v>0</v>
      </c>
      <c r="M63" s="23"/>
      <c r="N63" s="10"/>
    </row>
    <row r="64" spans="1:14" s="1" customFormat="1" ht="16.8" x14ac:dyDescent="0.15">
      <c r="A64" s="335"/>
      <c r="B64" s="338"/>
      <c r="C64" s="275" t="s">
        <v>681</v>
      </c>
      <c r="D64" s="277" t="s">
        <v>650</v>
      </c>
      <c r="E64" s="160">
        <f>21*8*24</f>
        <v>4032</v>
      </c>
      <c r="F64" s="159" t="s">
        <v>37</v>
      </c>
      <c r="G64" s="160">
        <v>0</v>
      </c>
      <c r="H64" s="160">
        <v>0</v>
      </c>
      <c r="I64" s="160">
        <f t="shared" si="32"/>
        <v>0</v>
      </c>
      <c r="J64" s="160">
        <f t="shared" si="33"/>
        <v>0</v>
      </c>
      <c r="K64" s="160">
        <f t="shared" si="34"/>
        <v>0</v>
      </c>
      <c r="L64" s="165">
        <f t="shared" si="35"/>
        <v>0</v>
      </c>
      <c r="M64" s="23"/>
      <c r="N64" s="10"/>
    </row>
    <row r="65" spans="1:14" s="10" customFormat="1" ht="8.4" x14ac:dyDescent="0.15">
      <c r="A65" s="334"/>
      <c r="B65" s="339"/>
      <c r="C65" s="275" t="s">
        <v>682</v>
      </c>
      <c r="D65" s="170" t="s">
        <v>94</v>
      </c>
      <c r="E65" s="191">
        <v>1</v>
      </c>
      <c r="F65" s="159" t="s">
        <v>222</v>
      </c>
      <c r="G65" s="160">
        <v>0</v>
      </c>
      <c r="H65" s="160">
        <v>0</v>
      </c>
      <c r="I65" s="160">
        <f t="shared" ref="I65:I95" si="36">G65+H65</f>
        <v>0</v>
      </c>
      <c r="J65" s="160">
        <f t="shared" ref="J65:J95" si="37">TRUNC(E65*G65,2)</f>
        <v>0</v>
      </c>
      <c r="K65" s="160">
        <f t="shared" ref="K65:K95" si="38">L65-J65</f>
        <v>0</v>
      </c>
      <c r="L65" s="165">
        <f t="shared" ref="L65:L95" si="39">TRUNC(E65*I65,2)</f>
        <v>0</v>
      </c>
      <c r="M65" s="23"/>
    </row>
    <row r="66" spans="1:14" s="10" customFormat="1" ht="8.4" x14ac:dyDescent="0.15">
      <c r="A66" s="331"/>
      <c r="B66" s="331"/>
      <c r="C66" s="176"/>
      <c r="D66" s="203" t="s">
        <v>13</v>
      </c>
      <c r="E66" s="160"/>
      <c r="F66" s="159"/>
      <c r="G66" s="160"/>
      <c r="H66" s="160"/>
      <c r="I66" s="160"/>
      <c r="J66" s="172">
        <f>SUM(J59:J65)</f>
        <v>0</v>
      </c>
      <c r="K66" s="172">
        <f>SUM(K59:K65)</f>
        <v>0</v>
      </c>
      <c r="L66" s="204">
        <f>SUM(L59:L65)</f>
        <v>0</v>
      </c>
      <c r="M66" s="23"/>
    </row>
    <row r="67" spans="1:14" s="10" customFormat="1" ht="8.4" x14ac:dyDescent="0.15">
      <c r="A67" s="333"/>
      <c r="B67" s="333"/>
      <c r="C67" s="342"/>
      <c r="D67" s="32"/>
      <c r="E67" s="174"/>
      <c r="F67" s="173"/>
      <c r="G67" s="174"/>
      <c r="H67" s="174"/>
      <c r="I67" s="174"/>
      <c r="J67" s="174"/>
      <c r="K67" s="174"/>
      <c r="L67" s="175"/>
      <c r="M67" s="23"/>
    </row>
    <row r="68" spans="1:14" s="10" customFormat="1" ht="8.4" x14ac:dyDescent="0.15">
      <c r="A68" s="331"/>
      <c r="B68" s="331"/>
      <c r="C68" s="176"/>
      <c r="D68" s="170"/>
      <c r="E68" s="171"/>
      <c r="F68" s="159"/>
      <c r="G68" s="160"/>
      <c r="H68" s="160"/>
      <c r="I68" s="160"/>
      <c r="J68" s="160"/>
      <c r="K68" s="160"/>
      <c r="L68" s="165"/>
      <c r="M68" s="23"/>
    </row>
    <row r="69" spans="1:14" s="10" customFormat="1" ht="8.4" x14ac:dyDescent="0.15">
      <c r="A69" s="334"/>
      <c r="B69" s="339"/>
      <c r="C69" s="341" t="s">
        <v>91</v>
      </c>
      <c r="D69" s="184" t="s">
        <v>64</v>
      </c>
      <c r="E69" s="201"/>
      <c r="F69" s="202"/>
      <c r="G69" s="160"/>
      <c r="H69" s="160"/>
      <c r="I69" s="160"/>
      <c r="J69" s="160"/>
      <c r="K69" s="160"/>
      <c r="L69" s="165"/>
      <c r="M69" s="23"/>
    </row>
    <row r="70" spans="1:14" s="10" customFormat="1" ht="8.4" x14ac:dyDescent="0.15">
      <c r="A70" s="331"/>
      <c r="B70" s="331"/>
      <c r="C70" s="176" t="s">
        <v>683</v>
      </c>
      <c r="D70" s="170" t="s">
        <v>656</v>
      </c>
      <c r="E70" s="171">
        <v>9573.58</v>
      </c>
      <c r="F70" s="159" t="s">
        <v>11</v>
      </c>
      <c r="G70" s="160">
        <v>0</v>
      </c>
      <c r="H70" s="160">
        <v>0</v>
      </c>
      <c r="I70" s="160">
        <f t="shared" si="36"/>
        <v>0</v>
      </c>
      <c r="J70" s="160">
        <f t="shared" ref="J70" si="40">TRUNC(E70*G70,2)</f>
        <v>0</v>
      </c>
      <c r="K70" s="160">
        <f t="shared" ref="K70" si="41">L70-J70</f>
        <v>0</v>
      </c>
      <c r="L70" s="165">
        <f t="shared" ref="L70" si="42">TRUNC(E70*I70,2)</f>
        <v>0</v>
      </c>
      <c r="M70" s="23"/>
    </row>
    <row r="71" spans="1:14" s="1" customFormat="1" ht="50.4" x14ac:dyDescent="0.15">
      <c r="A71" s="332"/>
      <c r="B71" s="339"/>
      <c r="C71" s="176" t="s">
        <v>684</v>
      </c>
      <c r="D71" s="277" t="s">
        <v>653</v>
      </c>
      <c r="E71" s="160">
        <f>1783.48+1583.97+1488.68+1498.85+144.65</f>
        <v>6499.6299999999992</v>
      </c>
      <c r="F71" s="159" t="s">
        <v>11</v>
      </c>
      <c r="G71" s="160">
        <v>0</v>
      </c>
      <c r="H71" s="160">
        <v>0</v>
      </c>
      <c r="I71" s="160">
        <f t="shared" ref="I71:I76" si="43">G71+H71</f>
        <v>0</v>
      </c>
      <c r="J71" s="160">
        <f t="shared" ref="J71:J76" si="44">TRUNC(E71*G71,2)</f>
        <v>0</v>
      </c>
      <c r="K71" s="160">
        <f t="shared" ref="K71:K76" si="45">L71-J71</f>
        <v>0</v>
      </c>
      <c r="L71" s="165">
        <f t="shared" ref="L71:L76" si="46">TRUNC(E71*I71,2)</f>
        <v>0</v>
      </c>
      <c r="M71" s="23"/>
      <c r="N71" s="10"/>
    </row>
    <row r="72" spans="1:14" s="1" customFormat="1" ht="50.4" x14ac:dyDescent="0.15">
      <c r="A72" s="335"/>
      <c r="B72" s="339"/>
      <c r="C72" s="176" t="s">
        <v>685</v>
      </c>
      <c r="D72" s="277" t="s">
        <v>655</v>
      </c>
      <c r="E72" s="160">
        <f t="shared" ref="E72:E75" si="47">1783.48+1583.97+1488.68+1498.85+144.65</f>
        <v>6499.6299999999992</v>
      </c>
      <c r="F72" s="159" t="s">
        <v>11</v>
      </c>
      <c r="G72" s="160">
        <v>0</v>
      </c>
      <c r="H72" s="160">
        <v>0</v>
      </c>
      <c r="I72" s="160">
        <f t="shared" si="43"/>
        <v>0</v>
      </c>
      <c r="J72" s="160">
        <f t="shared" si="44"/>
        <v>0</v>
      </c>
      <c r="K72" s="160">
        <f t="shared" si="45"/>
        <v>0</v>
      </c>
      <c r="L72" s="165">
        <f t="shared" si="46"/>
        <v>0</v>
      </c>
      <c r="M72" s="23"/>
      <c r="N72" s="10"/>
    </row>
    <row r="73" spans="1:14" s="1" customFormat="1" ht="50.4" x14ac:dyDescent="0.15">
      <c r="A73" s="335"/>
      <c r="B73" s="339"/>
      <c r="C73" s="176" t="s">
        <v>686</v>
      </c>
      <c r="D73" s="277" t="s">
        <v>654</v>
      </c>
      <c r="E73" s="160">
        <f t="shared" si="47"/>
        <v>6499.6299999999992</v>
      </c>
      <c r="F73" s="159" t="s">
        <v>11</v>
      </c>
      <c r="G73" s="160">
        <v>0</v>
      </c>
      <c r="H73" s="160">
        <v>0</v>
      </c>
      <c r="I73" s="160">
        <f t="shared" si="43"/>
        <v>0</v>
      </c>
      <c r="J73" s="160">
        <f t="shared" si="44"/>
        <v>0</v>
      </c>
      <c r="K73" s="160">
        <f t="shared" si="45"/>
        <v>0</v>
      </c>
      <c r="L73" s="165">
        <f t="shared" si="46"/>
        <v>0</v>
      </c>
      <c r="M73" s="23"/>
      <c r="N73" s="10"/>
    </row>
    <row r="74" spans="1:14" s="1" customFormat="1" ht="50.4" x14ac:dyDescent="0.15">
      <c r="A74" s="335"/>
      <c r="B74" s="339"/>
      <c r="C74" s="176" t="s">
        <v>685</v>
      </c>
      <c r="D74" s="277" t="s">
        <v>1418</v>
      </c>
      <c r="E74" s="160">
        <f t="shared" si="47"/>
        <v>6499.6299999999992</v>
      </c>
      <c r="F74" s="159" t="s">
        <v>11</v>
      </c>
      <c r="G74" s="160">
        <v>0</v>
      </c>
      <c r="H74" s="160">
        <v>0</v>
      </c>
      <c r="I74" s="160">
        <f t="shared" si="43"/>
        <v>0</v>
      </c>
      <c r="J74" s="160">
        <f t="shared" si="44"/>
        <v>0</v>
      </c>
      <c r="K74" s="160">
        <f t="shared" si="45"/>
        <v>0</v>
      </c>
      <c r="L74" s="165">
        <f t="shared" si="46"/>
        <v>0</v>
      </c>
      <c r="M74" s="23"/>
      <c r="N74" s="10"/>
    </row>
    <row r="75" spans="1:14" s="1" customFormat="1" ht="50.4" x14ac:dyDescent="0.15">
      <c r="A75" s="335"/>
      <c r="B75" s="339"/>
      <c r="C75" s="176" t="s">
        <v>686</v>
      </c>
      <c r="D75" s="277" t="s">
        <v>1419</v>
      </c>
      <c r="E75" s="160">
        <f t="shared" si="47"/>
        <v>6499.6299999999992</v>
      </c>
      <c r="F75" s="159" t="s">
        <v>11</v>
      </c>
      <c r="G75" s="160">
        <v>0</v>
      </c>
      <c r="H75" s="160">
        <v>0</v>
      </c>
      <c r="I75" s="160">
        <f t="shared" si="43"/>
        <v>0</v>
      </c>
      <c r="J75" s="160">
        <f t="shared" si="44"/>
        <v>0</v>
      </c>
      <c r="K75" s="160">
        <f t="shared" si="45"/>
        <v>0</v>
      </c>
      <c r="L75" s="165">
        <f t="shared" si="46"/>
        <v>0</v>
      </c>
      <c r="M75" s="23"/>
      <c r="N75" s="10"/>
    </row>
    <row r="76" spans="1:14" s="1" customFormat="1" ht="50.4" x14ac:dyDescent="0.15">
      <c r="A76" s="335"/>
      <c r="B76" s="339"/>
      <c r="C76" s="176" t="s">
        <v>686</v>
      </c>
      <c r="D76" s="277" t="s">
        <v>1420</v>
      </c>
      <c r="E76" s="160">
        <v>1</v>
      </c>
      <c r="F76" s="159" t="s">
        <v>223</v>
      </c>
      <c r="G76" s="160">
        <v>0</v>
      </c>
      <c r="H76" s="160">
        <v>0</v>
      </c>
      <c r="I76" s="160">
        <f t="shared" si="43"/>
        <v>0</v>
      </c>
      <c r="J76" s="160">
        <f t="shared" si="44"/>
        <v>0</v>
      </c>
      <c r="K76" s="160">
        <f t="shared" si="45"/>
        <v>0</v>
      </c>
      <c r="L76" s="165">
        <f t="shared" si="46"/>
        <v>0</v>
      </c>
      <c r="M76" s="23"/>
      <c r="N76" s="10"/>
    </row>
    <row r="77" spans="1:14" s="10" customFormat="1" ht="8.4" x14ac:dyDescent="0.15">
      <c r="A77" s="331"/>
      <c r="B77" s="331"/>
      <c r="C77" s="176"/>
      <c r="D77" s="203" t="s">
        <v>13</v>
      </c>
      <c r="E77" s="160"/>
      <c r="F77" s="159"/>
      <c r="G77" s="160"/>
      <c r="H77" s="160"/>
      <c r="I77" s="160"/>
      <c r="J77" s="172">
        <f>SUM(J70:J76)</f>
        <v>0</v>
      </c>
      <c r="K77" s="172">
        <f>SUM(K70:K76)</f>
        <v>0</v>
      </c>
      <c r="L77" s="204">
        <f>SUM(L70:L76)</f>
        <v>0</v>
      </c>
      <c r="M77" s="23"/>
    </row>
    <row r="78" spans="1:14" s="10" customFormat="1" ht="8.4" x14ac:dyDescent="0.15">
      <c r="A78" s="333"/>
      <c r="B78" s="333"/>
      <c r="C78" s="342"/>
      <c r="D78" s="32"/>
      <c r="E78" s="174"/>
      <c r="F78" s="173"/>
      <c r="G78" s="174"/>
      <c r="H78" s="174"/>
      <c r="I78" s="174"/>
      <c r="J78" s="174"/>
      <c r="K78" s="174"/>
      <c r="L78" s="175"/>
      <c r="M78" s="23"/>
    </row>
    <row r="79" spans="1:14" s="10" customFormat="1" ht="8.4" x14ac:dyDescent="0.15">
      <c r="A79" s="331"/>
      <c r="B79" s="331"/>
      <c r="C79" s="343"/>
      <c r="D79" s="205" t="s">
        <v>664</v>
      </c>
      <c r="E79" s="206"/>
      <c r="F79" s="207"/>
      <c r="G79" s="206"/>
      <c r="H79" s="206"/>
      <c r="I79" s="206"/>
      <c r="J79" s="208">
        <f>J30+J42+J55+J66+J77</f>
        <v>0</v>
      </c>
      <c r="K79" s="208">
        <f>K30+K42+K55+K66+K77</f>
        <v>0</v>
      </c>
      <c r="L79" s="209">
        <f>J79+K79</f>
        <v>0</v>
      </c>
      <c r="M79" s="23"/>
    </row>
    <row r="80" spans="1:14" s="10" customFormat="1" ht="8.4" x14ac:dyDescent="0.15">
      <c r="A80" s="331"/>
      <c r="B80" s="331"/>
      <c r="C80" s="176"/>
      <c r="D80" s="170"/>
      <c r="E80" s="171"/>
      <c r="F80" s="159"/>
      <c r="G80" s="160"/>
      <c r="H80" s="160"/>
      <c r="I80" s="160"/>
      <c r="J80" s="160"/>
      <c r="K80" s="160"/>
      <c r="L80" s="165"/>
      <c r="M80" s="23"/>
    </row>
    <row r="81" spans="1:13" s="10" customFormat="1" ht="8.4" x14ac:dyDescent="0.15">
      <c r="A81" s="331"/>
      <c r="B81" s="331"/>
      <c r="C81" s="344">
        <v>2</v>
      </c>
      <c r="D81" s="184" t="s">
        <v>687</v>
      </c>
      <c r="E81" s="201"/>
      <c r="F81" s="202"/>
      <c r="G81" s="160"/>
      <c r="H81" s="160"/>
      <c r="I81" s="160"/>
      <c r="J81" s="160"/>
      <c r="K81" s="160"/>
      <c r="L81" s="165"/>
      <c r="M81" s="23"/>
    </row>
    <row r="82" spans="1:13" s="10" customFormat="1" ht="8.4" x14ac:dyDescent="0.15">
      <c r="A82" s="331"/>
      <c r="B82" s="331"/>
      <c r="C82" s="341" t="s">
        <v>14</v>
      </c>
      <c r="D82" s="184" t="s">
        <v>65</v>
      </c>
      <c r="E82" s="201"/>
      <c r="F82" s="202"/>
      <c r="G82" s="160"/>
      <c r="H82" s="160"/>
      <c r="I82" s="160"/>
      <c r="J82" s="160"/>
      <c r="K82" s="160"/>
      <c r="L82" s="165"/>
      <c r="M82" s="23"/>
    </row>
    <row r="83" spans="1:13" s="10" customFormat="1" ht="8.4" x14ac:dyDescent="0.15">
      <c r="A83" s="331"/>
      <c r="B83" s="331"/>
      <c r="C83" s="176" t="s">
        <v>637</v>
      </c>
      <c r="D83" s="170" t="s">
        <v>1280</v>
      </c>
      <c r="E83" s="171">
        <v>1000</v>
      </c>
      <c r="F83" s="159" t="s">
        <v>11</v>
      </c>
      <c r="G83" s="160">
        <v>0</v>
      </c>
      <c r="H83" s="160">
        <v>0</v>
      </c>
      <c r="I83" s="160">
        <f t="shared" si="36"/>
        <v>0</v>
      </c>
      <c r="J83" s="160">
        <f t="shared" si="37"/>
        <v>0</v>
      </c>
      <c r="K83" s="160">
        <f t="shared" si="38"/>
        <v>0</v>
      </c>
      <c r="L83" s="165">
        <f t="shared" si="39"/>
        <v>0</v>
      </c>
      <c r="M83" s="23"/>
    </row>
    <row r="84" spans="1:13" s="273" customFormat="1" ht="16.8" x14ac:dyDescent="0.15">
      <c r="A84" s="336"/>
      <c r="B84" s="336"/>
      <c r="C84" s="176" t="s">
        <v>639</v>
      </c>
      <c r="D84" s="170" t="s">
        <v>1281</v>
      </c>
      <c r="E84" s="171">
        <v>2200</v>
      </c>
      <c r="F84" s="159" t="s">
        <v>11</v>
      </c>
      <c r="G84" s="160">
        <v>0</v>
      </c>
      <c r="H84" s="160">
        <v>0</v>
      </c>
      <c r="I84" s="160">
        <f t="shared" ref="I84:I85" si="48">G84+H84</f>
        <v>0</v>
      </c>
      <c r="J84" s="160">
        <f t="shared" ref="J84:J85" si="49">TRUNC(E84*G84,2)</f>
        <v>0</v>
      </c>
      <c r="K84" s="160">
        <f t="shared" ref="K84:K85" si="50">L84-J84</f>
        <v>0</v>
      </c>
      <c r="L84" s="165">
        <f t="shared" ref="L84:L85" si="51">TRUNC(E84*I84,2)</f>
        <v>0</v>
      </c>
      <c r="M84" s="272"/>
    </row>
    <row r="85" spans="1:13" s="273" customFormat="1" ht="8.4" x14ac:dyDescent="0.15">
      <c r="A85" s="336"/>
      <c r="B85" s="336"/>
      <c r="C85" s="176" t="s">
        <v>641</v>
      </c>
      <c r="D85" s="170" t="s">
        <v>1282</v>
      </c>
      <c r="E85" s="171">
        <f>190*6</f>
        <v>1140</v>
      </c>
      <c r="F85" s="159" t="s">
        <v>11</v>
      </c>
      <c r="G85" s="160">
        <v>0</v>
      </c>
      <c r="H85" s="160">
        <v>0</v>
      </c>
      <c r="I85" s="160">
        <f t="shared" si="48"/>
        <v>0</v>
      </c>
      <c r="J85" s="160">
        <f t="shared" si="49"/>
        <v>0</v>
      </c>
      <c r="K85" s="160">
        <f t="shared" si="50"/>
        <v>0</v>
      </c>
      <c r="L85" s="165">
        <f t="shared" si="51"/>
        <v>0</v>
      </c>
      <c r="M85" s="272"/>
    </row>
    <row r="86" spans="1:13" s="273" customFormat="1" ht="8.4" x14ac:dyDescent="0.15">
      <c r="A86" s="336"/>
      <c r="B86" s="336"/>
      <c r="C86" s="176" t="s">
        <v>643</v>
      </c>
      <c r="D86" s="170" t="s">
        <v>1283</v>
      </c>
      <c r="E86" s="171">
        <v>15.2</v>
      </c>
      <c r="F86" s="159" t="s">
        <v>97</v>
      </c>
      <c r="G86" s="160">
        <v>0</v>
      </c>
      <c r="H86" s="160">
        <v>0</v>
      </c>
      <c r="I86" s="160">
        <f t="shared" si="36"/>
        <v>0</v>
      </c>
      <c r="J86" s="160">
        <f t="shared" si="37"/>
        <v>0</v>
      </c>
      <c r="K86" s="160">
        <f t="shared" si="38"/>
        <v>0</v>
      </c>
      <c r="L86" s="165">
        <f t="shared" si="39"/>
        <v>0</v>
      </c>
      <c r="M86" s="272"/>
    </row>
    <row r="87" spans="1:13" s="10" customFormat="1" ht="33.6" x14ac:dyDescent="0.15">
      <c r="A87" s="333"/>
      <c r="B87" s="333"/>
      <c r="C87" s="176" t="s">
        <v>645</v>
      </c>
      <c r="D87" s="170" t="s">
        <v>1898</v>
      </c>
      <c r="E87" s="171">
        <f>2200*0.3</f>
        <v>660</v>
      </c>
      <c r="F87" s="159" t="s">
        <v>97</v>
      </c>
      <c r="G87" s="160">
        <v>0</v>
      </c>
      <c r="H87" s="160">
        <v>0</v>
      </c>
      <c r="I87" s="160">
        <f t="shared" si="36"/>
        <v>0</v>
      </c>
      <c r="J87" s="160">
        <f t="shared" si="37"/>
        <v>0</v>
      </c>
      <c r="K87" s="160">
        <f t="shared" si="38"/>
        <v>0</v>
      </c>
      <c r="L87" s="165">
        <f t="shared" si="39"/>
        <v>0</v>
      </c>
      <c r="M87" s="28"/>
    </row>
    <row r="88" spans="1:13" s="10" customFormat="1" ht="16.8" x14ac:dyDescent="0.15">
      <c r="A88" s="333"/>
      <c r="B88" s="333"/>
      <c r="C88" s="176" t="s">
        <v>648</v>
      </c>
      <c r="D88" s="170" t="s">
        <v>1279</v>
      </c>
      <c r="E88" s="171">
        <v>858</v>
      </c>
      <c r="F88" s="159" t="s">
        <v>97</v>
      </c>
      <c r="G88" s="160">
        <v>0</v>
      </c>
      <c r="H88" s="160">
        <v>0</v>
      </c>
      <c r="I88" s="160">
        <f t="shared" si="36"/>
        <v>0</v>
      </c>
      <c r="J88" s="160">
        <f t="shared" si="37"/>
        <v>0</v>
      </c>
      <c r="K88" s="160">
        <f t="shared" si="38"/>
        <v>0</v>
      </c>
      <c r="L88" s="165">
        <f t="shared" si="39"/>
        <v>0</v>
      </c>
      <c r="M88" s="28"/>
    </row>
    <row r="89" spans="1:13" s="273" customFormat="1" ht="25.2" x14ac:dyDescent="0.15">
      <c r="A89" s="336"/>
      <c r="B89" s="336"/>
      <c r="C89" s="176" t="s">
        <v>1278</v>
      </c>
      <c r="D89" s="170" t="s">
        <v>1862</v>
      </c>
      <c r="E89" s="171">
        <v>641.64</v>
      </c>
      <c r="F89" s="159" t="s">
        <v>11</v>
      </c>
      <c r="G89" s="160">
        <v>0</v>
      </c>
      <c r="H89" s="160">
        <v>0</v>
      </c>
      <c r="I89" s="160">
        <f t="shared" ref="I89" si="52">G89+H89</f>
        <v>0</v>
      </c>
      <c r="J89" s="160">
        <f t="shared" ref="J89" si="53">TRUNC(E89*G89,2)</f>
        <v>0</v>
      </c>
      <c r="K89" s="160">
        <f t="shared" ref="K89" si="54">L89-J89</f>
        <v>0</v>
      </c>
      <c r="L89" s="165">
        <f t="shared" ref="L89" si="55">TRUNC(E89*I89,2)</f>
        <v>0</v>
      </c>
      <c r="M89" s="272"/>
    </row>
    <row r="90" spans="1:13" s="10" customFormat="1" ht="8.4" x14ac:dyDescent="0.15">
      <c r="A90" s="331"/>
      <c r="B90" s="331"/>
      <c r="C90" s="176"/>
      <c r="D90" s="203" t="s">
        <v>13</v>
      </c>
      <c r="E90" s="160"/>
      <c r="F90" s="159"/>
      <c r="G90" s="160"/>
      <c r="H90" s="160"/>
      <c r="I90" s="160"/>
      <c r="J90" s="172">
        <f>SUM(J82:J89)</f>
        <v>0</v>
      </c>
      <c r="K90" s="172">
        <f>SUM(K82:K89)</f>
        <v>0</v>
      </c>
      <c r="L90" s="204">
        <f>SUM(L83:L89)</f>
        <v>0</v>
      </c>
      <c r="M90" s="23"/>
    </row>
    <row r="91" spans="1:13" s="10" customFormat="1" ht="8.4" x14ac:dyDescent="0.15">
      <c r="A91" s="333"/>
      <c r="B91" s="333"/>
      <c r="C91" s="342"/>
      <c r="D91" s="32"/>
      <c r="E91" s="174"/>
      <c r="F91" s="173"/>
      <c r="G91" s="174"/>
      <c r="H91" s="174"/>
      <c r="I91" s="174"/>
      <c r="J91" s="174"/>
      <c r="K91" s="174"/>
      <c r="L91" s="175"/>
      <c r="M91" s="23"/>
    </row>
    <row r="92" spans="1:13" s="10" customFormat="1" ht="8.4" x14ac:dyDescent="0.15">
      <c r="A92" s="331"/>
      <c r="B92" s="331"/>
      <c r="C92" s="176"/>
      <c r="D92" s="170"/>
      <c r="E92" s="171"/>
      <c r="F92" s="159"/>
      <c r="G92" s="160"/>
      <c r="H92" s="160"/>
      <c r="I92" s="160"/>
      <c r="J92" s="160"/>
      <c r="K92" s="160"/>
      <c r="L92" s="165"/>
      <c r="M92" s="23"/>
    </row>
    <row r="93" spans="1:13" s="10" customFormat="1" ht="8.4" x14ac:dyDescent="0.15">
      <c r="A93" s="331"/>
      <c r="B93" s="331"/>
      <c r="C93" s="341" t="s">
        <v>45</v>
      </c>
      <c r="D93" s="184" t="s">
        <v>95</v>
      </c>
      <c r="E93" s="201"/>
      <c r="F93" s="202"/>
      <c r="G93" s="160"/>
      <c r="H93" s="160"/>
      <c r="I93" s="160"/>
      <c r="J93" s="160"/>
      <c r="K93" s="160"/>
      <c r="L93" s="165"/>
      <c r="M93" s="23"/>
    </row>
    <row r="94" spans="1:13" s="10" customFormat="1" ht="8.4" x14ac:dyDescent="0.15">
      <c r="A94" s="331"/>
      <c r="B94" s="331"/>
      <c r="C94" s="176" t="s">
        <v>14</v>
      </c>
      <c r="D94" s="170" t="s">
        <v>96</v>
      </c>
      <c r="E94" s="171">
        <v>500</v>
      </c>
      <c r="F94" s="159" t="s">
        <v>97</v>
      </c>
      <c r="G94" s="160">
        <v>0</v>
      </c>
      <c r="H94" s="160">
        <v>0</v>
      </c>
      <c r="I94" s="160">
        <f t="shared" si="36"/>
        <v>0</v>
      </c>
      <c r="J94" s="160">
        <f t="shared" si="37"/>
        <v>0</v>
      </c>
      <c r="K94" s="160">
        <f t="shared" si="38"/>
        <v>0</v>
      </c>
      <c r="L94" s="165">
        <f t="shared" si="39"/>
        <v>0</v>
      </c>
      <c r="M94" s="23"/>
    </row>
    <row r="95" spans="1:13" s="10" customFormat="1" ht="16.8" x14ac:dyDescent="0.15">
      <c r="A95" s="331"/>
      <c r="B95" s="331"/>
      <c r="C95" s="176" t="s">
        <v>45</v>
      </c>
      <c r="D95" s="170" t="s">
        <v>1863</v>
      </c>
      <c r="E95" s="171">
        <f>1.3*500</f>
        <v>650</v>
      </c>
      <c r="F95" s="159" t="s">
        <v>97</v>
      </c>
      <c r="G95" s="160">
        <v>0</v>
      </c>
      <c r="H95" s="160">
        <v>0</v>
      </c>
      <c r="I95" s="160">
        <f t="shared" si="36"/>
        <v>0</v>
      </c>
      <c r="J95" s="160">
        <f t="shared" si="37"/>
        <v>0</v>
      </c>
      <c r="K95" s="160">
        <f t="shared" si="38"/>
        <v>0</v>
      </c>
      <c r="L95" s="165">
        <f t="shared" si="39"/>
        <v>0</v>
      </c>
      <c r="M95" s="23"/>
    </row>
    <row r="96" spans="1:13" s="10" customFormat="1" ht="8.4" x14ac:dyDescent="0.15">
      <c r="A96" s="331"/>
      <c r="B96" s="331"/>
      <c r="C96" s="176"/>
      <c r="D96" s="203" t="s">
        <v>13</v>
      </c>
      <c r="E96" s="160"/>
      <c r="F96" s="159"/>
      <c r="G96" s="160"/>
      <c r="H96" s="160"/>
      <c r="I96" s="160"/>
      <c r="J96" s="172">
        <f>SUM(J94:J95)</f>
        <v>0</v>
      </c>
      <c r="K96" s="172">
        <f>SUM(K94:K95)</f>
        <v>0</v>
      </c>
      <c r="L96" s="204">
        <f>SUM(L94:L95)</f>
        <v>0</v>
      </c>
      <c r="M96" s="23"/>
    </row>
    <row r="97" spans="1:13" s="10" customFormat="1" ht="8.4" x14ac:dyDescent="0.15">
      <c r="A97" s="333"/>
      <c r="B97" s="333"/>
      <c r="C97" s="342"/>
      <c r="D97" s="32"/>
      <c r="E97" s="174"/>
      <c r="F97" s="173"/>
      <c r="G97" s="174"/>
      <c r="H97" s="174"/>
      <c r="I97" s="174"/>
      <c r="J97" s="174"/>
      <c r="K97" s="174"/>
      <c r="L97" s="175"/>
      <c r="M97" s="23"/>
    </row>
    <row r="98" spans="1:13" s="10" customFormat="1" ht="8.4" x14ac:dyDescent="0.15">
      <c r="A98" s="331"/>
      <c r="B98" s="331"/>
      <c r="C98" s="343"/>
      <c r="D98" s="205" t="s">
        <v>688</v>
      </c>
      <c r="E98" s="206"/>
      <c r="F98" s="207"/>
      <c r="G98" s="206"/>
      <c r="H98" s="206"/>
      <c r="I98" s="206"/>
      <c r="J98" s="208">
        <f>J90+J96</f>
        <v>0</v>
      </c>
      <c r="K98" s="208">
        <f>K90+K96</f>
        <v>0</v>
      </c>
      <c r="L98" s="209">
        <f>J98+K98</f>
        <v>0</v>
      </c>
      <c r="M98" s="23"/>
    </row>
    <row r="99" spans="1:13" s="10" customFormat="1" ht="8.4" x14ac:dyDescent="0.15">
      <c r="A99" s="331"/>
      <c r="B99" s="331"/>
      <c r="C99" s="176"/>
      <c r="D99" s="170"/>
      <c r="E99" s="171"/>
      <c r="F99" s="159"/>
      <c r="G99" s="160"/>
      <c r="H99" s="160"/>
      <c r="I99" s="160"/>
      <c r="J99" s="160"/>
      <c r="K99" s="160"/>
      <c r="L99" s="165"/>
      <c r="M99" s="23"/>
    </row>
    <row r="100" spans="1:13" s="10" customFormat="1" ht="8.4" x14ac:dyDescent="0.15">
      <c r="A100" s="331"/>
      <c r="B100" s="331"/>
      <c r="C100" s="344">
        <v>3</v>
      </c>
      <c r="D100" s="184" t="s">
        <v>240</v>
      </c>
      <c r="E100" s="201"/>
      <c r="F100" s="202"/>
      <c r="G100" s="160"/>
      <c r="H100" s="160"/>
      <c r="I100" s="160"/>
      <c r="J100" s="160"/>
      <c r="K100" s="160"/>
      <c r="L100" s="165"/>
      <c r="M100" s="23"/>
    </row>
    <row r="101" spans="1:13" s="10" customFormat="1" ht="8.4" x14ac:dyDescent="0.15">
      <c r="A101" s="331"/>
      <c r="B101" s="331"/>
      <c r="C101" s="341" t="s">
        <v>15</v>
      </c>
      <c r="D101" s="169" t="s">
        <v>127</v>
      </c>
      <c r="E101" s="201"/>
      <c r="F101" s="202"/>
      <c r="G101" s="160"/>
      <c r="H101" s="160"/>
      <c r="I101" s="160"/>
      <c r="J101" s="160"/>
      <c r="K101" s="160"/>
      <c r="L101" s="165"/>
      <c r="M101" s="23"/>
    </row>
    <row r="102" spans="1:13" s="10" customFormat="1" ht="8.4" x14ac:dyDescent="0.15">
      <c r="A102" s="331"/>
      <c r="B102" s="331"/>
      <c r="C102" s="176" t="s">
        <v>689</v>
      </c>
      <c r="D102" s="170" t="s">
        <v>128</v>
      </c>
      <c r="E102" s="171">
        <v>2137.69</v>
      </c>
      <c r="F102" s="159" t="s">
        <v>97</v>
      </c>
      <c r="G102" s="160">
        <v>0</v>
      </c>
      <c r="H102" s="160">
        <v>0</v>
      </c>
      <c r="I102" s="160">
        <f>G102+H102</f>
        <v>0</v>
      </c>
      <c r="J102" s="160">
        <f>TRUNC(E102*G102,2)</f>
        <v>0</v>
      </c>
      <c r="K102" s="160">
        <f>L102-J102</f>
        <v>0</v>
      </c>
      <c r="L102" s="165">
        <f>TRUNC(E102*I102,2)</f>
        <v>0</v>
      </c>
      <c r="M102" s="23"/>
    </row>
    <row r="103" spans="1:13" s="10" customFormat="1" ht="8.4" x14ac:dyDescent="0.15">
      <c r="A103" s="331"/>
      <c r="B103" s="331"/>
      <c r="C103" s="176" t="s">
        <v>690</v>
      </c>
      <c r="D103" s="170" t="s">
        <v>129</v>
      </c>
      <c r="E103" s="171">
        <v>1781.41</v>
      </c>
      <c r="F103" s="159" t="s">
        <v>241</v>
      </c>
      <c r="G103" s="160">
        <v>0</v>
      </c>
      <c r="H103" s="160">
        <v>0</v>
      </c>
      <c r="I103" s="160">
        <f>G103+H103</f>
        <v>0</v>
      </c>
      <c r="J103" s="160">
        <f>TRUNC(E103*G103,2)</f>
        <v>0</v>
      </c>
      <c r="K103" s="160">
        <f>L103-J103</f>
        <v>0</v>
      </c>
      <c r="L103" s="165">
        <f>TRUNC(E103*I103,2)</f>
        <v>0</v>
      </c>
      <c r="M103" s="23"/>
    </row>
    <row r="104" spans="1:13" s="10" customFormat="1" ht="8.4" x14ac:dyDescent="0.15">
      <c r="A104" s="331"/>
      <c r="B104" s="331"/>
      <c r="C104" s="341" t="s">
        <v>691</v>
      </c>
      <c r="D104" s="169" t="s">
        <v>130</v>
      </c>
      <c r="E104" s="201"/>
      <c r="F104" s="202"/>
      <c r="G104" s="160"/>
      <c r="H104" s="160"/>
      <c r="I104" s="160"/>
      <c r="J104" s="160"/>
      <c r="K104" s="160"/>
      <c r="L104" s="165"/>
      <c r="M104" s="23"/>
    </row>
    <row r="105" spans="1:13" s="10" customFormat="1" ht="25.2" x14ac:dyDescent="0.15">
      <c r="A105" s="331"/>
      <c r="B105" s="331"/>
      <c r="C105" s="176" t="s">
        <v>692</v>
      </c>
      <c r="D105" s="170" t="s">
        <v>1864</v>
      </c>
      <c r="E105" s="171">
        <v>3692</v>
      </c>
      <c r="F105" s="159" t="s">
        <v>12</v>
      </c>
      <c r="G105" s="160">
        <v>0</v>
      </c>
      <c r="H105" s="160">
        <v>0</v>
      </c>
      <c r="I105" s="160">
        <f>G105+H105</f>
        <v>0</v>
      </c>
      <c r="J105" s="160">
        <f>TRUNC(E105*G105,2)</f>
        <v>0</v>
      </c>
      <c r="K105" s="160">
        <f>L105-J105</f>
        <v>0</v>
      </c>
      <c r="L105" s="165">
        <f>TRUNC(E105*I105,2)</f>
        <v>0</v>
      </c>
      <c r="M105" s="23"/>
    </row>
    <row r="106" spans="1:13" s="10" customFormat="1" ht="8.4" x14ac:dyDescent="0.15">
      <c r="A106" s="331"/>
      <c r="B106" s="331"/>
      <c r="C106" s="341" t="s">
        <v>693</v>
      </c>
      <c r="D106" s="169" t="s">
        <v>131</v>
      </c>
      <c r="E106" s="201"/>
      <c r="F106" s="202"/>
      <c r="G106" s="160"/>
      <c r="H106" s="160"/>
      <c r="I106" s="160"/>
      <c r="J106" s="160"/>
      <c r="K106" s="160"/>
      <c r="L106" s="165"/>
      <c r="M106" s="23"/>
    </row>
    <row r="107" spans="1:13" s="10" customFormat="1" ht="16.8" x14ac:dyDescent="0.15">
      <c r="A107" s="331"/>
      <c r="B107" s="331"/>
      <c r="C107" s="176" t="s">
        <v>694</v>
      </c>
      <c r="D107" s="170" t="s">
        <v>1865</v>
      </c>
      <c r="E107" s="171">
        <v>284</v>
      </c>
      <c r="F107" s="159" t="s">
        <v>222</v>
      </c>
      <c r="G107" s="160">
        <v>0</v>
      </c>
      <c r="H107" s="160">
        <v>0</v>
      </c>
      <c r="I107" s="160">
        <f>G107+H107</f>
        <v>0</v>
      </c>
      <c r="J107" s="160">
        <f>TRUNC(E107*G107,2)</f>
        <v>0</v>
      </c>
      <c r="K107" s="160">
        <f>L107-J107</f>
        <v>0</v>
      </c>
      <c r="L107" s="165">
        <f>TRUNC(E107*I107,2)</f>
        <v>0</v>
      </c>
      <c r="M107" s="23"/>
    </row>
    <row r="108" spans="1:13" s="10" customFormat="1" ht="8.4" x14ac:dyDescent="0.15">
      <c r="A108" s="331"/>
      <c r="B108" s="331"/>
      <c r="C108" s="176"/>
      <c r="D108" s="203" t="s">
        <v>13</v>
      </c>
      <c r="E108" s="160"/>
      <c r="F108" s="159"/>
      <c r="G108" s="160"/>
      <c r="H108" s="160"/>
      <c r="I108" s="160"/>
      <c r="J108" s="172">
        <f>SUM(J101:J107)</f>
        <v>0</v>
      </c>
      <c r="K108" s="172">
        <f>SUM(K101:K107)</f>
        <v>0</v>
      </c>
      <c r="L108" s="204">
        <f>SUM(L102:L107)</f>
        <v>0</v>
      </c>
      <c r="M108" s="23"/>
    </row>
    <row r="109" spans="1:13" s="10" customFormat="1" ht="8.4" x14ac:dyDescent="0.15">
      <c r="A109" s="331"/>
      <c r="B109" s="331"/>
      <c r="C109" s="342"/>
      <c r="D109" s="32"/>
      <c r="E109" s="174"/>
      <c r="F109" s="173"/>
      <c r="G109" s="174"/>
      <c r="H109" s="174"/>
      <c r="I109" s="174"/>
      <c r="J109" s="174"/>
      <c r="K109" s="174"/>
      <c r="L109" s="175"/>
      <c r="M109" s="23"/>
    </row>
    <row r="110" spans="1:13" s="10" customFormat="1" ht="8.4" x14ac:dyDescent="0.15">
      <c r="A110" s="331"/>
      <c r="B110" s="331"/>
      <c r="C110" s="176"/>
      <c r="D110" s="170"/>
      <c r="E110" s="171"/>
      <c r="F110" s="159"/>
      <c r="G110" s="160"/>
      <c r="H110" s="160"/>
      <c r="I110" s="160"/>
      <c r="J110" s="160"/>
      <c r="K110" s="160"/>
      <c r="L110" s="165"/>
      <c r="M110" s="23"/>
    </row>
    <row r="111" spans="1:13" s="10" customFormat="1" ht="8.4" x14ac:dyDescent="0.15">
      <c r="A111" s="331"/>
      <c r="B111" s="331"/>
      <c r="C111" s="341" t="s">
        <v>34</v>
      </c>
      <c r="D111" s="169" t="s">
        <v>132</v>
      </c>
      <c r="E111" s="201"/>
      <c r="F111" s="202"/>
      <c r="G111" s="160"/>
      <c r="H111" s="160"/>
      <c r="I111" s="160"/>
      <c r="J111" s="160"/>
      <c r="K111" s="160"/>
      <c r="L111" s="165"/>
      <c r="M111" s="23"/>
    </row>
    <row r="112" spans="1:13" s="10" customFormat="1" ht="8.4" x14ac:dyDescent="0.15">
      <c r="A112" s="331"/>
      <c r="B112" s="331"/>
      <c r="C112" s="176" t="s">
        <v>695</v>
      </c>
      <c r="D112" s="170" t="s">
        <v>133</v>
      </c>
      <c r="E112" s="171">
        <v>10</v>
      </c>
      <c r="F112" s="159" t="s">
        <v>222</v>
      </c>
      <c r="G112" s="160">
        <v>0</v>
      </c>
      <c r="H112" s="160">
        <v>0</v>
      </c>
      <c r="I112" s="160">
        <f>G112+H112</f>
        <v>0</v>
      </c>
      <c r="J112" s="160">
        <f>TRUNC(E112*G112,2)</f>
        <v>0</v>
      </c>
      <c r="K112" s="160">
        <f>L112-J112</f>
        <v>0</v>
      </c>
      <c r="L112" s="165">
        <f>TRUNC(E112*I112,2)</f>
        <v>0</v>
      </c>
      <c r="M112" s="23"/>
    </row>
    <row r="113" spans="1:14" s="10" customFormat="1" ht="8.4" x14ac:dyDescent="0.15">
      <c r="A113" s="331"/>
      <c r="B113" s="331"/>
      <c r="C113" s="176"/>
      <c r="D113" s="203" t="s">
        <v>13</v>
      </c>
      <c r="E113" s="160"/>
      <c r="F113" s="159"/>
      <c r="G113" s="160"/>
      <c r="H113" s="160"/>
      <c r="I113" s="160"/>
      <c r="J113" s="172">
        <f>SUM(J112)</f>
        <v>0</v>
      </c>
      <c r="K113" s="172">
        <f>SUM(K112)</f>
        <v>0</v>
      </c>
      <c r="L113" s="204">
        <f>SUM(L112)</f>
        <v>0</v>
      </c>
      <c r="M113" s="23"/>
      <c r="N113" s="371"/>
    </row>
    <row r="114" spans="1:14" s="10" customFormat="1" ht="8.4" x14ac:dyDescent="0.15">
      <c r="A114" s="331"/>
      <c r="B114" s="331"/>
      <c r="C114" s="342"/>
      <c r="D114" s="32"/>
      <c r="E114" s="174"/>
      <c r="F114" s="173"/>
      <c r="G114" s="174"/>
      <c r="H114" s="174"/>
      <c r="I114" s="174"/>
      <c r="J114" s="174"/>
      <c r="K114" s="174"/>
      <c r="L114" s="175"/>
      <c r="M114" s="23"/>
    </row>
    <row r="115" spans="1:14" s="10" customFormat="1" ht="8.4" x14ac:dyDescent="0.15">
      <c r="A115" s="331"/>
      <c r="B115" s="331"/>
      <c r="C115" s="176"/>
      <c r="D115" s="170"/>
      <c r="E115" s="171"/>
      <c r="F115" s="159"/>
      <c r="G115" s="160"/>
      <c r="H115" s="160"/>
      <c r="I115" s="160"/>
      <c r="J115" s="160"/>
      <c r="K115" s="160"/>
      <c r="L115" s="165"/>
      <c r="M115" s="23"/>
    </row>
    <row r="116" spans="1:14" s="10" customFormat="1" ht="8.4" x14ac:dyDescent="0.15">
      <c r="A116" s="331"/>
      <c r="B116" s="331"/>
      <c r="C116" s="341" t="s">
        <v>660</v>
      </c>
      <c r="D116" s="169" t="s">
        <v>68</v>
      </c>
      <c r="E116" s="201"/>
      <c r="F116" s="202"/>
      <c r="G116" s="160"/>
      <c r="H116" s="160"/>
      <c r="I116" s="160"/>
      <c r="J116" s="160"/>
      <c r="K116" s="160"/>
      <c r="L116" s="165"/>
      <c r="M116" s="23"/>
    </row>
    <row r="117" spans="1:14" s="10" customFormat="1" ht="16.8" x14ac:dyDescent="0.15">
      <c r="A117" s="331"/>
      <c r="B117" s="331"/>
      <c r="C117" s="176" t="s">
        <v>696</v>
      </c>
      <c r="D117" s="170" t="s">
        <v>134</v>
      </c>
      <c r="E117" s="171">
        <v>150</v>
      </c>
      <c r="F117" s="159" t="s">
        <v>11</v>
      </c>
      <c r="G117" s="160">
        <v>0</v>
      </c>
      <c r="H117" s="160">
        <v>0</v>
      </c>
      <c r="I117" s="160">
        <f>G117+H117</f>
        <v>0</v>
      </c>
      <c r="J117" s="160">
        <f>TRUNC(E117*G117,2)</f>
        <v>0</v>
      </c>
      <c r="K117" s="160">
        <f>L117-J117</f>
        <v>0</v>
      </c>
      <c r="L117" s="165">
        <f>TRUNC(E117*I117,2)</f>
        <v>0</v>
      </c>
      <c r="M117" s="23"/>
    </row>
    <row r="118" spans="1:14" s="10" customFormat="1" ht="8.4" x14ac:dyDescent="0.15">
      <c r="A118" s="331"/>
      <c r="B118" s="331"/>
      <c r="C118" s="176"/>
      <c r="D118" s="203" t="s">
        <v>13</v>
      </c>
      <c r="E118" s="160"/>
      <c r="F118" s="159"/>
      <c r="G118" s="160"/>
      <c r="H118" s="160"/>
      <c r="I118" s="160"/>
      <c r="J118" s="172">
        <f>SUM(J117)</f>
        <v>0</v>
      </c>
      <c r="K118" s="172">
        <f>SUM(K117)</f>
        <v>0</v>
      </c>
      <c r="L118" s="204">
        <f>SUM(L117)</f>
        <v>0</v>
      </c>
      <c r="M118" s="23"/>
    </row>
    <row r="119" spans="1:14" s="10" customFormat="1" ht="8.4" x14ac:dyDescent="0.15">
      <c r="A119" s="331"/>
      <c r="B119" s="331"/>
      <c r="C119" s="342"/>
      <c r="D119" s="32"/>
      <c r="E119" s="174"/>
      <c r="F119" s="173"/>
      <c r="G119" s="174"/>
      <c r="H119" s="174"/>
      <c r="I119" s="174"/>
      <c r="J119" s="174"/>
      <c r="K119" s="174"/>
      <c r="L119" s="175"/>
      <c r="M119" s="23"/>
    </row>
    <row r="120" spans="1:14" s="10" customFormat="1" ht="8.4" x14ac:dyDescent="0.15">
      <c r="A120" s="331"/>
      <c r="B120" s="331"/>
      <c r="C120" s="176"/>
      <c r="D120" s="170"/>
      <c r="E120" s="171"/>
      <c r="F120" s="159"/>
      <c r="G120" s="160"/>
      <c r="H120" s="160"/>
      <c r="I120" s="160"/>
      <c r="J120" s="160"/>
      <c r="K120" s="160"/>
      <c r="L120" s="165"/>
      <c r="M120" s="23"/>
    </row>
    <row r="121" spans="1:14" s="10" customFormat="1" ht="8.4" x14ac:dyDescent="0.15">
      <c r="A121" s="331"/>
      <c r="B121" s="331"/>
      <c r="C121" s="341" t="s">
        <v>661</v>
      </c>
      <c r="D121" s="169" t="s">
        <v>135</v>
      </c>
      <c r="E121" s="201"/>
      <c r="F121" s="202"/>
      <c r="G121" s="160"/>
      <c r="H121" s="160"/>
      <c r="I121" s="160"/>
      <c r="J121" s="160"/>
      <c r="K121" s="160"/>
      <c r="L121" s="165"/>
      <c r="M121" s="23"/>
    </row>
    <row r="122" spans="1:14" s="10" customFormat="1" ht="8.4" x14ac:dyDescent="0.15">
      <c r="A122" s="331"/>
      <c r="B122" s="331"/>
      <c r="C122" s="176" t="s">
        <v>697</v>
      </c>
      <c r="D122" s="170" t="s">
        <v>584</v>
      </c>
      <c r="E122" s="171">
        <v>1470.7</v>
      </c>
      <c r="F122" s="159" t="s">
        <v>97</v>
      </c>
      <c r="G122" s="160">
        <v>0</v>
      </c>
      <c r="H122" s="160">
        <v>0</v>
      </c>
      <c r="I122" s="160">
        <f>G122+H122</f>
        <v>0</v>
      </c>
      <c r="J122" s="160">
        <f>TRUNC(E122*G122,2)</f>
        <v>0</v>
      </c>
      <c r="K122" s="160">
        <f>L122-J122</f>
        <v>0</v>
      </c>
      <c r="L122" s="165">
        <f>TRUNC(E122*I122,2)</f>
        <v>0</v>
      </c>
      <c r="M122" s="23"/>
    </row>
    <row r="123" spans="1:14" s="10" customFormat="1" ht="25.2" x14ac:dyDescent="0.15">
      <c r="A123" s="331"/>
      <c r="B123" s="331"/>
      <c r="C123" s="176" t="s">
        <v>698</v>
      </c>
      <c r="D123" s="170" t="s">
        <v>1896</v>
      </c>
      <c r="E123" s="171"/>
      <c r="F123" s="159"/>
      <c r="G123" s="160"/>
      <c r="H123" s="160"/>
      <c r="I123" s="160"/>
      <c r="J123" s="160"/>
      <c r="K123" s="160"/>
      <c r="L123" s="165"/>
      <c r="M123" s="23"/>
    </row>
    <row r="124" spans="1:14" s="10" customFormat="1" ht="8.4" x14ac:dyDescent="0.15">
      <c r="A124" s="331"/>
      <c r="B124" s="331"/>
      <c r="C124" s="360" t="s">
        <v>1874</v>
      </c>
      <c r="D124" s="356" t="s">
        <v>1883</v>
      </c>
      <c r="E124" s="358">
        <v>3490.08</v>
      </c>
      <c r="F124" s="357" t="s">
        <v>139</v>
      </c>
      <c r="G124" s="160">
        <v>0</v>
      </c>
      <c r="H124" s="160">
        <v>0</v>
      </c>
      <c r="I124" s="160">
        <f t="shared" ref="I124:I132" si="56">G124+H124</f>
        <v>0</v>
      </c>
      <c r="J124" s="160">
        <f t="shared" ref="J124:J132" si="57">TRUNC(E124*G124,2)</f>
        <v>0</v>
      </c>
      <c r="K124" s="160">
        <f t="shared" ref="K124:K132" si="58">L124-J124</f>
        <v>0</v>
      </c>
      <c r="L124" s="165">
        <f t="shared" ref="L124:L132" si="59">TRUNC(E124*I124,2)</f>
        <v>0</v>
      </c>
      <c r="M124" s="23"/>
    </row>
    <row r="125" spans="1:14" s="10" customFormat="1" ht="8.4" x14ac:dyDescent="0.15">
      <c r="A125" s="331"/>
      <c r="B125" s="331"/>
      <c r="C125" s="360" t="s">
        <v>1875</v>
      </c>
      <c r="D125" s="356" t="s">
        <v>1884</v>
      </c>
      <c r="E125" s="358">
        <v>3355.88</v>
      </c>
      <c r="F125" s="357" t="s">
        <v>139</v>
      </c>
      <c r="G125" s="160">
        <v>0</v>
      </c>
      <c r="H125" s="160">
        <v>0</v>
      </c>
      <c r="I125" s="160">
        <f t="shared" si="56"/>
        <v>0</v>
      </c>
      <c r="J125" s="160">
        <f t="shared" si="57"/>
        <v>0</v>
      </c>
      <c r="K125" s="160">
        <f t="shared" si="58"/>
        <v>0</v>
      </c>
      <c r="L125" s="165">
        <f t="shared" si="59"/>
        <v>0</v>
      </c>
      <c r="M125" s="23"/>
    </row>
    <row r="126" spans="1:14" s="10" customFormat="1" ht="8.4" x14ac:dyDescent="0.15">
      <c r="A126" s="331"/>
      <c r="B126" s="331"/>
      <c r="C126" s="360" t="s">
        <v>1876</v>
      </c>
      <c r="D126" s="356" t="s">
        <v>1885</v>
      </c>
      <c r="E126" s="358">
        <v>14489.52</v>
      </c>
      <c r="F126" s="357" t="s">
        <v>139</v>
      </c>
      <c r="G126" s="160">
        <v>0</v>
      </c>
      <c r="H126" s="160">
        <v>0</v>
      </c>
      <c r="I126" s="160">
        <f t="shared" si="56"/>
        <v>0</v>
      </c>
      <c r="J126" s="160">
        <f t="shared" si="57"/>
        <v>0</v>
      </c>
      <c r="K126" s="160">
        <f t="shared" si="58"/>
        <v>0</v>
      </c>
      <c r="L126" s="165">
        <f t="shared" si="59"/>
        <v>0</v>
      </c>
      <c r="M126" s="23"/>
    </row>
    <row r="127" spans="1:14" s="10" customFormat="1" ht="8.4" x14ac:dyDescent="0.15">
      <c r="A127" s="331"/>
      <c r="B127" s="331"/>
      <c r="C127" s="360" t="s">
        <v>1877</v>
      </c>
      <c r="D127" s="356" t="s">
        <v>1886</v>
      </c>
      <c r="E127" s="358">
        <v>24243.23</v>
      </c>
      <c r="F127" s="357" t="s">
        <v>139</v>
      </c>
      <c r="G127" s="160">
        <v>0</v>
      </c>
      <c r="H127" s="160">
        <v>0</v>
      </c>
      <c r="I127" s="160">
        <f t="shared" si="56"/>
        <v>0</v>
      </c>
      <c r="J127" s="160">
        <f t="shared" si="57"/>
        <v>0</v>
      </c>
      <c r="K127" s="160">
        <f t="shared" si="58"/>
        <v>0</v>
      </c>
      <c r="L127" s="165">
        <f t="shared" si="59"/>
        <v>0</v>
      </c>
      <c r="M127" s="23"/>
    </row>
    <row r="128" spans="1:14" s="10" customFormat="1" ht="8.4" x14ac:dyDescent="0.15">
      <c r="A128" s="331"/>
      <c r="B128" s="331"/>
      <c r="C128" s="360" t="s">
        <v>1878</v>
      </c>
      <c r="D128" s="356" t="s">
        <v>1887</v>
      </c>
      <c r="E128" s="358">
        <v>16388.79</v>
      </c>
      <c r="F128" s="357" t="s">
        <v>139</v>
      </c>
      <c r="G128" s="160">
        <v>0</v>
      </c>
      <c r="H128" s="160">
        <v>0</v>
      </c>
      <c r="I128" s="160">
        <f t="shared" si="56"/>
        <v>0</v>
      </c>
      <c r="J128" s="160">
        <f t="shared" si="57"/>
        <v>0</v>
      </c>
      <c r="K128" s="160">
        <f t="shared" si="58"/>
        <v>0</v>
      </c>
      <c r="L128" s="165">
        <f t="shared" si="59"/>
        <v>0</v>
      </c>
      <c r="M128" s="23"/>
    </row>
    <row r="129" spans="1:20" s="10" customFormat="1" ht="8.4" x14ac:dyDescent="0.15">
      <c r="A129" s="331"/>
      <c r="B129" s="331"/>
      <c r="C129" s="360" t="s">
        <v>1879</v>
      </c>
      <c r="D129" s="356" t="s">
        <v>1888</v>
      </c>
      <c r="E129" s="358">
        <v>6331.93</v>
      </c>
      <c r="F129" s="357" t="s">
        <v>139</v>
      </c>
      <c r="G129" s="160">
        <v>0</v>
      </c>
      <c r="H129" s="160">
        <v>0</v>
      </c>
      <c r="I129" s="160">
        <f t="shared" si="56"/>
        <v>0</v>
      </c>
      <c r="J129" s="160">
        <f t="shared" si="57"/>
        <v>0</v>
      </c>
      <c r="K129" s="160">
        <f t="shared" si="58"/>
        <v>0</v>
      </c>
      <c r="L129" s="165">
        <f t="shared" si="59"/>
        <v>0</v>
      </c>
      <c r="M129" s="23"/>
    </row>
    <row r="130" spans="1:20" s="10" customFormat="1" ht="8.4" x14ac:dyDescent="0.15">
      <c r="A130" s="331"/>
      <c r="B130" s="331"/>
      <c r="C130" s="360" t="s">
        <v>1880</v>
      </c>
      <c r="D130" s="356" t="s">
        <v>1889</v>
      </c>
      <c r="E130" s="358">
        <v>4146.01</v>
      </c>
      <c r="F130" s="357" t="s">
        <v>139</v>
      </c>
      <c r="G130" s="160">
        <v>0</v>
      </c>
      <c r="H130" s="160">
        <v>0</v>
      </c>
      <c r="I130" s="160">
        <f t="shared" si="56"/>
        <v>0</v>
      </c>
      <c r="J130" s="160">
        <f t="shared" si="57"/>
        <v>0</v>
      </c>
      <c r="K130" s="160">
        <f t="shared" si="58"/>
        <v>0</v>
      </c>
      <c r="L130" s="165">
        <f t="shared" si="59"/>
        <v>0</v>
      </c>
      <c r="M130" s="23"/>
    </row>
    <row r="131" spans="1:20" s="10" customFormat="1" ht="8.4" x14ac:dyDescent="0.15">
      <c r="A131" s="331"/>
      <c r="B131" s="331"/>
      <c r="C131" s="360" t="s">
        <v>1881</v>
      </c>
      <c r="D131" s="356" t="s">
        <v>1890</v>
      </c>
      <c r="E131" s="358">
        <v>59105.75</v>
      </c>
      <c r="F131" s="357" t="s">
        <v>139</v>
      </c>
      <c r="G131" s="160">
        <v>0</v>
      </c>
      <c r="H131" s="160">
        <v>0</v>
      </c>
      <c r="I131" s="160">
        <f t="shared" si="56"/>
        <v>0</v>
      </c>
      <c r="J131" s="160">
        <f t="shared" si="57"/>
        <v>0</v>
      </c>
      <c r="K131" s="160">
        <f t="shared" si="58"/>
        <v>0</v>
      </c>
      <c r="L131" s="165">
        <f t="shared" si="59"/>
        <v>0</v>
      </c>
      <c r="M131" s="23"/>
    </row>
    <row r="132" spans="1:20" s="10" customFormat="1" ht="16.8" x14ac:dyDescent="0.15">
      <c r="A132" s="331"/>
      <c r="B132" s="331"/>
      <c r="C132" s="360" t="s">
        <v>1882</v>
      </c>
      <c r="D132" s="356" t="s">
        <v>1891</v>
      </c>
      <c r="E132" s="358">
        <v>7162.3</v>
      </c>
      <c r="F132" s="357" t="s">
        <v>139</v>
      </c>
      <c r="G132" s="160">
        <v>0</v>
      </c>
      <c r="H132" s="160">
        <v>0</v>
      </c>
      <c r="I132" s="160">
        <f t="shared" si="56"/>
        <v>0</v>
      </c>
      <c r="J132" s="160">
        <f t="shared" si="57"/>
        <v>0</v>
      </c>
      <c r="K132" s="160">
        <f t="shared" si="58"/>
        <v>0</v>
      </c>
      <c r="L132" s="165">
        <f t="shared" si="59"/>
        <v>0</v>
      </c>
      <c r="M132" s="23"/>
    </row>
    <row r="133" spans="1:20" s="10" customFormat="1" ht="33.6" x14ac:dyDescent="0.15">
      <c r="A133" s="331"/>
      <c r="B133" s="331"/>
      <c r="C133" s="176" t="s">
        <v>699</v>
      </c>
      <c r="D133" s="170" t="s">
        <v>1897</v>
      </c>
      <c r="E133" s="171"/>
      <c r="F133" s="159"/>
      <c r="G133" s="160"/>
      <c r="H133" s="160"/>
      <c r="I133" s="160"/>
      <c r="J133" s="160"/>
      <c r="K133" s="160"/>
      <c r="L133" s="165"/>
      <c r="M133" s="23"/>
    </row>
    <row r="134" spans="1:20" s="10" customFormat="1" ht="8.4" x14ac:dyDescent="0.15">
      <c r="A134" s="331"/>
      <c r="B134" s="331"/>
      <c r="C134" s="360" t="s">
        <v>1892</v>
      </c>
      <c r="D134" s="356" t="s">
        <v>1894</v>
      </c>
      <c r="E134" s="358">
        <v>1501.74</v>
      </c>
      <c r="F134" s="357" t="s">
        <v>241</v>
      </c>
      <c r="G134" s="160">
        <v>0</v>
      </c>
      <c r="H134" s="160">
        <v>0</v>
      </c>
      <c r="I134" s="160">
        <f t="shared" ref="I134:I135" si="60">G134+H134</f>
        <v>0</v>
      </c>
      <c r="J134" s="160">
        <f t="shared" ref="J134:J135" si="61">TRUNC(E134*G134,2)</f>
        <v>0</v>
      </c>
      <c r="K134" s="160">
        <f t="shared" ref="K134:K135" si="62">L134-J134</f>
        <v>0</v>
      </c>
      <c r="L134" s="165">
        <f t="shared" ref="L134:L135" si="63">TRUNC(E134*I134,2)</f>
        <v>0</v>
      </c>
      <c r="M134" s="23"/>
    </row>
    <row r="135" spans="1:20" s="10" customFormat="1" ht="8.4" x14ac:dyDescent="0.15">
      <c r="A135" s="331"/>
      <c r="B135" s="331"/>
      <c r="C135" s="360" t="s">
        <v>1893</v>
      </c>
      <c r="D135" s="356" t="s">
        <v>1895</v>
      </c>
      <c r="E135" s="358">
        <v>4051.81</v>
      </c>
      <c r="F135" s="357" t="s">
        <v>241</v>
      </c>
      <c r="G135" s="160">
        <v>0</v>
      </c>
      <c r="H135" s="160">
        <v>0</v>
      </c>
      <c r="I135" s="160">
        <f t="shared" si="60"/>
        <v>0</v>
      </c>
      <c r="J135" s="160">
        <f t="shared" si="61"/>
        <v>0</v>
      </c>
      <c r="K135" s="160">
        <f t="shared" si="62"/>
        <v>0</v>
      </c>
      <c r="L135" s="165">
        <f t="shared" si="63"/>
        <v>0</v>
      </c>
      <c r="M135" s="23"/>
    </row>
    <row r="136" spans="1:20" s="10" customFormat="1" ht="25.2" x14ac:dyDescent="0.15">
      <c r="A136" s="331"/>
      <c r="B136" s="331"/>
      <c r="C136" s="176" t="s">
        <v>700</v>
      </c>
      <c r="D136" s="356" t="s">
        <v>1866</v>
      </c>
      <c r="E136" s="358">
        <v>4686.66</v>
      </c>
      <c r="F136" s="357" t="s">
        <v>241</v>
      </c>
      <c r="G136" s="160">
        <v>0</v>
      </c>
      <c r="H136" s="160">
        <v>0</v>
      </c>
      <c r="I136" s="160">
        <f>G136+H136</f>
        <v>0</v>
      </c>
      <c r="J136" s="160">
        <f>TRUNC(E136*G136,2)</f>
        <v>0</v>
      </c>
      <c r="K136" s="160">
        <f>L136-J136</f>
        <v>0</v>
      </c>
      <c r="L136" s="165">
        <f>TRUNC(E136*I136,2)</f>
        <v>0</v>
      </c>
      <c r="M136" s="23"/>
      <c r="R136" s="10">
        <f>O136+P136/2</f>
        <v>0</v>
      </c>
      <c r="S136" s="10" t="e">
        <f>Q136/R136</f>
        <v>#DIV/0!</v>
      </c>
      <c r="T136" s="10">
        <f>0.6*0.6</f>
        <v>0.36</v>
      </c>
    </row>
    <row r="137" spans="1:20" s="10" customFormat="1" ht="25.2" x14ac:dyDescent="0.15">
      <c r="A137" s="331"/>
      <c r="B137" s="331"/>
      <c r="C137" s="176" t="s">
        <v>1856</v>
      </c>
      <c r="D137" s="356" t="s">
        <v>1867</v>
      </c>
      <c r="E137" s="358">
        <v>4686.66</v>
      </c>
      <c r="F137" s="357" t="s">
        <v>241</v>
      </c>
      <c r="G137" s="160">
        <v>0</v>
      </c>
      <c r="H137" s="160">
        <v>0</v>
      </c>
      <c r="I137" s="160">
        <f>G137+H137</f>
        <v>0</v>
      </c>
      <c r="J137" s="160">
        <f>TRUNC(E137*G137,2)</f>
        <v>0</v>
      </c>
      <c r="K137" s="160">
        <f>L137-J137</f>
        <v>0</v>
      </c>
      <c r="L137" s="165">
        <f>TRUNC(E137*I137,2)</f>
        <v>0</v>
      </c>
      <c r="M137" s="23"/>
      <c r="R137" s="10">
        <f>O137+P137/2</f>
        <v>0</v>
      </c>
      <c r="S137" s="10" t="e">
        <f>Q137/R137</f>
        <v>#DIV/0!</v>
      </c>
      <c r="T137" s="10">
        <f>0.6*0.6</f>
        <v>0.36</v>
      </c>
    </row>
    <row r="138" spans="1:20" s="10" customFormat="1" ht="8.4" x14ac:dyDescent="0.15">
      <c r="A138" s="331"/>
      <c r="B138" s="331"/>
      <c r="C138" s="176"/>
      <c r="D138" s="203" t="s">
        <v>13</v>
      </c>
      <c r="E138" s="160"/>
      <c r="F138" s="159"/>
      <c r="G138" s="160"/>
      <c r="H138" s="160"/>
      <c r="I138" s="160"/>
      <c r="J138" s="172">
        <f>SUM(J122:J137)</f>
        <v>0</v>
      </c>
      <c r="K138" s="172">
        <f>SUM(K122:K137)</f>
        <v>0</v>
      </c>
      <c r="L138" s="204">
        <f>SUM(L122:L137)</f>
        <v>0</v>
      </c>
      <c r="M138" s="23"/>
      <c r="R138" s="10">
        <f t="shared" ref="R138:R140" si="64">O138+P138/2</f>
        <v>0</v>
      </c>
      <c r="S138" s="10" t="e">
        <f t="shared" ref="S138:S140" si="65">Q138/R138</f>
        <v>#DIV/0!</v>
      </c>
    </row>
    <row r="139" spans="1:20" s="10" customFormat="1" ht="8.4" x14ac:dyDescent="0.15">
      <c r="A139" s="331"/>
      <c r="B139" s="331"/>
      <c r="C139" s="342"/>
      <c r="D139" s="32"/>
      <c r="E139" s="174"/>
      <c r="F139" s="173"/>
      <c r="G139" s="174"/>
      <c r="H139" s="174"/>
      <c r="I139" s="174"/>
      <c r="J139" s="174"/>
      <c r="K139" s="174"/>
      <c r="L139" s="175"/>
      <c r="M139" s="23"/>
      <c r="R139" s="10">
        <f t="shared" si="64"/>
        <v>0</v>
      </c>
      <c r="S139" s="10" t="e">
        <f t="shared" si="65"/>
        <v>#DIV/0!</v>
      </c>
    </row>
    <row r="140" spans="1:20" s="10" customFormat="1" ht="8.4" x14ac:dyDescent="0.15">
      <c r="A140" s="331"/>
      <c r="B140" s="331"/>
      <c r="C140" s="176"/>
      <c r="D140" s="170"/>
      <c r="E140" s="171"/>
      <c r="F140" s="159"/>
      <c r="G140" s="160"/>
      <c r="H140" s="160"/>
      <c r="I140" s="160"/>
      <c r="J140" s="160"/>
      <c r="K140" s="160"/>
      <c r="L140" s="165"/>
      <c r="M140" s="23"/>
      <c r="R140" s="10">
        <f t="shared" si="64"/>
        <v>0</v>
      </c>
      <c r="S140" s="10" t="e">
        <f t="shared" si="65"/>
        <v>#DIV/0!</v>
      </c>
    </row>
    <row r="141" spans="1:20" s="10" customFormat="1" ht="8.4" x14ac:dyDescent="0.15">
      <c r="A141" s="331"/>
      <c r="B141" s="331"/>
      <c r="C141" s="341" t="s">
        <v>662</v>
      </c>
      <c r="D141" s="184" t="s">
        <v>136</v>
      </c>
      <c r="E141" s="201"/>
      <c r="F141" s="202"/>
      <c r="G141" s="160"/>
      <c r="H141" s="160"/>
      <c r="I141" s="160"/>
      <c r="J141" s="160"/>
      <c r="K141" s="160"/>
      <c r="L141" s="165"/>
      <c r="M141" s="23"/>
    </row>
    <row r="142" spans="1:20" s="10" customFormat="1" ht="8.4" x14ac:dyDescent="0.15">
      <c r="A142" s="331"/>
      <c r="B142" s="331"/>
      <c r="C142" s="341" t="s">
        <v>701</v>
      </c>
      <c r="D142" s="169" t="s">
        <v>1854</v>
      </c>
      <c r="E142" s="201"/>
      <c r="F142" s="202"/>
      <c r="G142" s="160"/>
      <c r="H142" s="160"/>
      <c r="I142" s="160"/>
      <c r="J142" s="160"/>
      <c r="K142" s="160"/>
      <c r="L142" s="165"/>
      <c r="M142" s="23"/>
    </row>
    <row r="143" spans="1:20" s="10" customFormat="1" ht="16.8" x14ac:dyDescent="0.15">
      <c r="A143" s="331"/>
      <c r="B143" s="331"/>
      <c r="C143" s="176" t="s">
        <v>702</v>
      </c>
      <c r="D143" s="356" t="s">
        <v>1868</v>
      </c>
      <c r="E143" s="358">
        <v>430</v>
      </c>
      <c r="F143" s="357" t="s">
        <v>11</v>
      </c>
      <c r="G143" s="160">
        <v>0</v>
      </c>
      <c r="H143" s="160">
        <v>0</v>
      </c>
      <c r="I143" s="160">
        <f>G143+H143</f>
        <v>0</v>
      </c>
      <c r="J143" s="160">
        <f>TRUNC(E143*G143,2)</f>
        <v>0</v>
      </c>
      <c r="K143" s="160">
        <f>L143-J143</f>
        <v>0</v>
      </c>
      <c r="L143" s="165">
        <f>TRUNC(E143*I143,2)</f>
        <v>0</v>
      </c>
      <c r="M143" s="23"/>
    </row>
    <row r="144" spans="1:20" s="10" customFormat="1" ht="8.4" x14ac:dyDescent="0.15">
      <c r="A144" s="331"/>
      <c r="B144" s="331"/>
      <c r="C144" s="176" t="s">
        <v>703</v>
      </c>
      <c r="D144" s="170" t="s">
        <v>1855</v>
      </c>
      <c r="E144" s="171">
        <v>7.82</v>
      </c>
      <c r="F144" s="159" t="s">
        <v>97</v>
      </c>
      <c r="G144" s="160">
        <v>0</v>
      </c>
      <c r="H144" s="160">
        <v>0</v>
      </c>
      <c r="I144" s="160">
        <f>G144+H144</f>
        <v>0</v>
      </c>
      <c r="J144" s="160">
        <f>TRUNC(E144*G144,2)</f>
        <v>0</v>
      </c>
      <c r="K144" s="160">
        <f>L144-J144</f>
        <v>0</v>
      </c>
      <c r="L144" s="165">
        <f>TRUNC(E144*I144,2)</f>
        <v>0</v>
      </c>
      <c r="M144" s="23"/>
    </row>
    <row r="145" spans="1:13" s="10" customFormat="1" ht="8.4" x14ac:dyDescent="0.15">
      <c r="A145" s="331"/>
      <c r="B145" s="331"/>
      <c r="C145" s="176"/>
      <c r="D145" s="203" t="s">
        <v>13</v>
      </c>
      <c r="E145" s="160"/>
      <c r="F145" s="159"/>
      <c r="G145" s="160"/>
      <c r="H145" s="160"/>
      <c r="I145" s="160"/>
      <c r="J145" s="172">
        <f>SUM(J143:J144)</f>
        <v>0</v>
      </c>
      <c r="K145" s="172">
        <f>SUM(K143:K144)</f>
        <v>0</v>
      </c>
      <c r="L145" s="204">
        <f>SUM(L143:L144)</f>
        <v>0</v>
      </c>
      <c r="M145" s="23"/>
    </row>
    <row r="146" spans="1:13" s="10" customFormat="1" ht="8.4" x14ac:dyDescent="0.15">
      <c r="A146" s="331"/>
      <c r="B146" s="331"/>
      <c r="C146" s="342"/>
      <c r="D146" s="32"/>
      <c r="E146" s="174"/>
      <c r="F146" s="173"/>
      <c r="G146" s="174"/>
      <c r="H146" s="174"/>
      <c r="I146" s="174"/>
      <c r="J146" s="174"/>
      <c r="K146" s="174"/>
      <c r="L146" s="175"/>
      <c r="M146" s="23"/>
    </row>
    <row r="147" spans="1:13" s="10" customFormat="1" ht="8.4" x14ac:dyDescent="0.15">
      <c r="A147" s="331"/>
      <c r="B147" s="331"/>
      <c r="C147" s="176"/>
      <c r="D147" s="170"/>
      <c r="E147" s="171"/>
      <c r="F147" s="159"/>
      <c r="G147" s="160"/>
      <c r="H147" s="160"/>
      <c r="I147" s="160"/>
      <c r="J147" s="160"/>
      <c r="K147" s="160"/>
      <c r="L147" s="165"/>
      <c r="M147" s="23"/>
    </row>
    <row r="148" spans="1:13" s="10" customFormat="1" ht="8.4" x14ac:dyDescent="0.15">
      <c r="A148" s="331"/>
      <c r="B148" s="331"/>
      <c r="C148" s="341" t="s">
        <v>663</v>
      </c>
      <c r="D148" s="184" t="s">
        <v>242</v>
      </c>
      <c r="E148" s="201"/>
      <c r="F148" s="202"/>
      <c r="G148" s="160"/>
      <c r="H148" s="160"/>
      <c r="I148" s="160"/>
      <c r="J148" s="160"/>
      <c r="K148" s="160"/>
      <c r="L148" s="165"/>
      <c r="M148" s="23"/>
    </row>
    <row r="149" spans="1:13" s="10" customFormat="1" ht="8.4" x14ac:dyDescent="0.15">
      <c r="A149" s="331"/>
      <c r="B149" s="331"/>
      <c r="C149" s="341" t="s">
        <v>704</v>
      </c>
      <c r="D149" s="169" t="s">
        <v>137</v>
      </c>
      <c r="E149" s="201"/>
      <c r="F149" s="202"/>
      <c r="G149" s="160"/>
      <c r="H149" s="160"/>
      <c r="I149" s="160"/>
      <c r="J149" s="160"/>
      <c r="K149" s="160"/>
      <c r="L149" s="165"/>
      <c r="M149" s="23"/>
    </row>
    <row r="150" spans="1:13" s="10" customFormat="1" ht="8.4" x14ac:dyDescent="0.15">
      <c r="A150" s="331"/>
      <c r="B150" s="331"/>
      <c r="C150" s="176" t="s">
        <v>705</v>
      </c>
      <c r="D150" s="170" t="s">
        <v>138</v>
      </c>
      <c r="E150" s="171">
        <v>33600</v>
      </c>
      <c r="F150" s="159" t="s">
        <v>139</v>
      </c>
      <c r="G150" s="160">
        <v>0</v>
      </c>
      <c r="H150" s="160">
        <v>0</v>
      </c>
      <c r="I150" s="160">
        <f>G150+H150</f>
        <v>0</v>
      </c>
      <c r="J150" s="160">
        <f>TRUNC(E150*G150,2)</f>
        <v>0</v>
      </c>
      <c r="K150" s="160">
        <f>L150-J150</f>
        <v>0</v>
      </c>
      <c r="L150" s="165">
        <f>TRUNC(E150*I150,2)</f>
        <v>0</v>
      </c>
      <c r="M150" s="23"/>
    </row>
    <row r="151" spans="1:13" s="10" customFormat="1" ht="8.4" x14ac:dyDescent="0.15">
      <c r="A151" s="331"/>
      <c r="B151" s="331"/>
      <c r="C151" s="176"/>
      <c r="D151" s="203" t="s">
        <v>13</v>
      </c>
      <c r="E151" s="160"/>
      <c r="F151" s="159"/>
      <c r="G151" s="160"/>
      <c r="H151" s="160"/>
      <c r="I151" s="160"/>
      <c r="J151" s="172">
        <f>SUM(J150)</f>
        <v>0</v>
      </c>
      <c r="K151" s="172">
        <f>SUM(K150)</f>
        <v>0</v>
      </c>
      <c r="L151" s="204">
        <f>SUM(L150)</f>
        <v>0</v>
      </c>
      <c r="M151" s="23"/>
    </row>
    <row r="152" spans="1:13" s="10" customFormat="1" ht="8.4" x14ac:dyDescent="0.15">
      <c r="A152" s="331"/>
      <c r="B152" s="331"/>
      <c r="C152" s="342"/>
      <c r="D152" s="32"/>
      <c r="E152" s="174"/>
      <c r="F152" s="173"/>
      <c r="G152" s="174"/>
      <c r="H152" s="174"/>
      <c r="I152" s="174"/>
      <c r="J152" s="174"/>
      <c r="K152" s="174"/>
      <c r="L152" s="175"/>
      <c r="M152" s="23"/>
    </row>
    <row r="153" spans="1:13" s="10" customFormat="1" ht="8.4" x14ac:dyDescent="0.15">
      <c r="A153" s="331"/>
      <c r="B153" s="331"/>
      <c r="C153" s="343"/>
      <c r="D153" s="205" t="s">
        <v>581</v>
      </c>
      <c r="E153" s="206"/>
      <c r="F153" s="207"/>
      <c r="G153" s="206"/>
      <c r="H153" s="206"/>
      <c r="I153" s="206"/>
      <c r="J153" s="208">
        <f>J108+J113+J118+J138+J145+J151</f>
        <v>0</v>
      </c>
      <c r="K153" s="208">
        <f>K108+K113+K118+K138+K145+K151</f>
        <v>0</v>
      </c>
      <c r="L153" s="209">
        <f>J153+K153</f>
        <v>0</v>
      </c>
      <c r="M153" s="23"/>
    </row>
    <row r="154" spans="1:13" s="10" customFormat="1" ht="8.4" x14ac:dyDescent="0.15">
      <c r="A154" s="331"/>
      <c r="B154" s="331"/>
      <c r="C154" s="176"/>
      <c r="D154" s="170"/>
      <c r="E154" s="171"/>
      <c r="F154" s="159"/>
      <c r="G154" s="160"/>
      <c r="H154" s="160"/>
      <c r="I154" s="160"/>
      <c r="J154" s="160"/>
      <c r="K154" s="160"/>
      <c r="L154" s="165"/>
      <c r="M154" s="23"/>
    </row>
    <row r="155" spans="1:13" s="10" customFormat="1" ht="8.4" x14ac:dyDescent="0.15">
      <c r="A155" s="331"/>
      <c r="B155" s="331"/>
      <c r="C155" s="344">
        <v>4</v>
      </c>
      <c r="D155" s="184" t="s">
        <v>583</v>
      </c>
      <c r="E155" s="201"/>
      <c r="F155" s="202"/>
      <c r="G155" s="160"/>
      <c r="H155" s="160"/>
      <c r="I155" s="160"/>
      <c r="J155" s="160"/>
      <c r="K155" s="160"/>
      <c r="L155" s="165"/>
      <c r="M155" s="23"/>
    </row>
    <row r="156" spans="1:13" s="10" customFormat="1" ht="8.4" x14ac:dyDescent="0.15">
      <c r="A156" s="331"/>
      <c r="B156" s="331"/>
      <c r="C156" s="341" t="s">
        <v>46</v>
      </c>
      <c r="D156" s="184" t="s">
        <v>66</v>
      </c>
      <c r="E156" s="201"/>
      <c r="F156" s="202"/>
      <c r="G156" s="160"/>
      <c r="H156" s="160"/>
      <c r="I156" s="160"/>
      <c r="J156" s="160"/>
      <c r="K156" s="160"/>
      <c r="L156" s="165"/>
      <c r="M156" s="23"/>
    </row>
    <row r="157" spans="1:13" s="10" customFormat="1" ht="58.8" x14ac:dyDescent="0.15">
      <c r="A157" s="331"/>
      <c r="B157" s="331"/>
      <c r="C157" s="176" t="s">
        <v>706</v>
      </c>
      <c r="D157" s="170" t="s">
        <v>508</v>
      </c>
      <c r="E157" s="171">
        <v>5999.59</v>
      </c>
      <c r="F157" s="159" t="s">
        <v>11</v>
      </c>
      <c r="G157" s="160">
        <v>0</v>
      </c>
      <c r="H157" s="160">
        <v>0</v>
      </c>
      <c r="I157" s="160">
        <f t="shared" ref="I157:I162" si="66">G157+H157</f>
        <v>0</v>
      </c>
      <c r="J157" s="160">
        <f t="shared" ref="J157:J162" si="67">TRUNC(E157*G157,2)</f>
        <v>0</v>
      </c>
      <c r="K157" s="160">
        <f t="shared" ref="K157:K162" si="68">L157-J157</f>
        <v>0</v>
      </c>
      <c r="L157" s="165">
        <f t="shared" ref="L157:L162" si="69">TRUNC(E157*I157,2)</f>
        <v>0</v>
      </c>
      <c r="M157" s="23"/>
    </row>
    <row r="158" spans="1:13" s="10" customFormat="1" ht="50.4" x14ac:dyDescent="0.15">
      <c r="A158" s="331"/>
      <c r="B158" s="331"/>
      <c r="C158" s="176" t="s">
        <v>707</v>
      </c>
      <c r="D158" s="170" t="s">
        <v>1341</v>
      </c>
      <c r="E158" s="171">
        <v>2648.96</v>
      </c>
      <c r="F158" s="159" t="s">
        <v>11</v>
      </c>
      <c r="G158" s="160">
        <v>0</v>
      </c>
      <c r="H158" s="160">
        <v>0</v>
      </c>
      <c r="I158" s="160">
        <f t="shared" si="66"/>
        <v>0</v>
      </c>
      <c r="J158" s="160">
        <f t="shared" si="67"/>
        <v>0</v>
      </c>
      <c r="K158" s="160">
        <f t="shared" si="68"/>
        <v>0</v>
      </c>
      <c r="L158" s="165">
        <f t="shared" si="69"/>
        <v>0</v>
      </c>
      <c r="M158" s="23"/>
    </row>
    <row r="159" spans="1:13" s="10" customFormat="1" ht="33.6" x14ac:dyDescent="0.15">
      <c r="A159" s="331"/>
      <c r="B159" s="331"/>
      <c r="C159" s="176" t="s">
        <v>708</v>
      </c>
      <c r="D159" s="170" t="s">
        <v>455</v>
      </c>
      <c r="E159" s="171">
        <v>18.240000000000002</v>
      </c>
      <c r="F159" s="159" t="s">
        <v>11</v>
      </c>
      <c r="G159" s="160">
        <v>0</v>
      </c>
      <c r="H159" s="160">
        <v>0</v>
      </c>
      <c r="I159" s="160">
        <f t="shared" si="66"/>
        <v>0</v>
      </c>
      <c r="J159" s="160">
        <f t="shared" si="67"/>
        <v>0</v>
      </c>
      <c r="K159" s="160">
        <f t="shared" si="68"/>
        <v>0</v>
      </c>
      <c r="L159" s="165">
        <f t="shared" si="69"/>
        <v>0</v>
      </c>
      <c r="M159" s="23"/>
    </row>
    <row r="160" spans="1:13" s="10" customFormat="1" ht="50.4" x14ac:dyDescent="0.15">
      <c r="A160" s="331"/>
      <c r="B160" s="331"/>
      <c r="C160" s="176" t="s">
        <v>709</v>
      </c>
      <c r="D160" s="170" t="s">
        <v>456</v>
      </c>
      <c r="E160" s="171">
        <v>173.60000000000002</v>
      </c>
      <c r="F160" s="159" t="s">
        <v>11</v>
      </c>
      <c r="G160" s="160">
        <v>0</v>
      </c>
      <c r="H160" s="160">
        <v>0</v>
      </c>
      <c r="I160" s="160">
        <f t="shared" si="66"/>
        <v>0</v>
      </c>
      <c r="J160" s="160">
        <f t="shared" si="67"/>
        <v>0</v>
      </c>
      <c r="K160" s="160">
        <f t="shared" si="68"/>
        <v>0</v>
      </c>
      <c r="L160" s="165">
        <f t="shared" si="69"/>
        <v>0</v>
      </c>
      <c r="M160" s="23"/>
    </row>
    <row r="161" spans="1:13" s="10" customFormat="1" ht="33.6" x14ac:dyDescent="0.15">
      <c r="A161" s="331"/>
      <c r="B161" s="331"/>
      <c r="C161" s="176" t="s">
        <v>710</v>
      </c>
      <c r="D161" s="170" t="s">
        <v>457</v>
      </c>
      <c r="E161" s="171">
        <v>0.96</v>
      </c>
      <c r="F161" s="159" t="s">
        <v>11</v>
      </c>
      <c r="G161" s="160">
        <v>0</v>
      </c>
      <c r="H161" s="160">
        <v>0</v>
      </c>
      <c r="I161" s="160">
        <f t="shared" si="66"/>
        <v>0</v>
      </c>
      <c r="J161" s="160">
        <f t="shared" si="67"/>
        <v>0</v>
      </c>
      <c r="K161" s="160">
        <f t="shared" si="68"/>
        <v>0</v>
      </c>
      <c r="L161" s="165">
        <f t="shared" si="69"/>
        <v>0</v>
      </c>
      <c r="M161" s="23"/>
    </row>
    <row r="162" spans="1:13" s="10" customFormat="1" ht="50.4" x14ac:dyDescent="0.15">
      <c r="A162" s="331"/>
      <c r="B162" s="331"/>
      <c r="C162" s="176" t="s">
        <v>711</v>
      </c>
      <c r="D162" s="170" t="s">
        <v>458</v>
      </c>
      <c r="E162" s="171">
        <v>20.149999999999999</v>
      </c>
      <c r="F162" s="159" t="s">
        <v>11</v>
      </c>
      <c r="G162" s="160">
        <v>0</v>
      </c>
      <c r="H162" s="160">
        <v>0</v>
      </c>
      <c r="I162" s="160">
        <f t="shared" si="66"/>
        <v>0</v>
      </c>
      <c r="J162" s="160">
        <f t="shared" si="67"/>
        <v>0</v>
      </c>
      <c r="K162" s="160">
        <f t="shared" si="68"/>
        <v>0</v>
      </c>
      <c r="L162" s="165">
        <f t="shared" si="69"/>
        <v>0</v>
      </c>
      <c r="M162" s="23"/>
    </row>
    <row r="163" spans="1:13" s="10" customFormat="1" ht="16.8" x14ac:dyDescent="0.15">
      <c r="A163" s="331"/>
      <c r="B163" s="331"/>
      <c r="C163" s="176" t="s">
        <v>1469</v>
      </c>
      <c r="D163" s="170" t="s">
        <v>1468</v>
      </c>
      <c r="E163" s="171">
        <v>567.13</v>
      </c>
      <c r="F163" s="159" t="s">
        <v>11</v>
      </c>
      <c r="G163" s="160">
        <v>0</v>
      </c>
      <c r="H163" s="160">
        <v>0</v>
      </c>
      <c r="I163" s="160">
        <f t="shared" ref="I163" si="70">G163+H163</f>
        <v>0</v>
      </c>
      <c r="J163" s="160">
        <f t="shared" ref="J163" si="71">TRUNC(E163*G163,2)</f>
        <v>0</v>
      </c>
      <c r="K163" s="160">
        <f t="shared" ref="K163" si="72">L163-J163</f>
        <v>0</v>
      </c>
      <c r="L163" s="165">
        <f t="shared" ref="L163" si="73">TRUNC(E163*I163,2)</f>
        <v>0</v>
      </c>
      <c r="M163" s="23"/>
    </row>
    <row r="164" spans="1:13" s="10" customFormat="1" ht="8.4" x14ac:dyDescent="0.15">
      <c r="A164" s="331"/>
      <c r="B164" s="331"/>
      <c r="C164" s="176"/>
      <c r="D164" s="203" t="s">
        <v>13</v>
      </c>
      <c r="E164" s="160"/>
      <c r="F164" s="159"/>
      <c r="G164" s="160"/>
      <c r="H164" s="160"/>
      <c r="I164" s="160"/>
      <c r="J164" s="172">
        <f>SUM(J157:J163)</f>
        <v>0</v>
      </c>
      <c r="K164" s="172">
        <f>SUM(K157:K163)</f>
        <v>0</v>
      </c>
      <c r="L164" s="204">
        <f>SUM(L157:L163)</f>
        <v>0</v>
      </c>
      <c r="M164" s="23"/>
    </row>
    <row r="165" spans="1:13" s="10" customFormat="1" ht="8.4" x14ac:dyDescent="0.15">
      <c r="A165" s="331"/>
      <c r="B165" s="331"/>
      <c r="C165" s="342"/>
      <c r="D165" s="32"/>
      <c r="E165" s="174"/>
      <c r="F165" s="173"/>
      <c r="G165" s="174"/>
      <c r="H165" s="174"/>
      <c r="I165" s="174"/>
      <c r="J165" s="174"/>
      <c r="K165" s="174"/>
      <c r="L165" s="175"/>
      <c r="M165" s="23"/>
    </row>
    <row r="166" spans="1:13" s="10" customFormat="1" ht="8.4" x14ac:dyDescent="0.15">
      <c r="A166" s="331"/>
      <c r="B166" s="331"/>
      <c r="C166" s="343"/>
      <c r="D166" s="205" t="s">
        <v>221</v>
      </c>
      <c r="E166" s="206"/>
      <c r="F166" s="207"/>
      <c r="G166" s="206"/>
      <c r="H166" s="206"/>
      <c r="I166" s="206"/>
      <c r="J166" s="208">
        <f>J164</f>
        <v>0</v>
      </c>
      <c r="K166" s="208">
        <f>K164</f>
        <v>0</v>
      </c>
      <c r="L166" s="209">
        <f>J166+K166</f>
        <v>0</v>
      </c>
      <c r="M166" s="23"/>
    </row>
    <row r="167" spans="1:13" s="10" customFormat="1" ht="8.4" x14ac:dyDescent="0.15">
      <c r="A167" s="331"/>
      <c r="B167" s="331"/>
      <c r="C167" s="176"/>
      <c r="D167" s="170"/>
      <c r="E167" s="171"/>
      <c r="F167" s="159"/>
      <c r="G167" s="160"/>
      <c r="H167" s="160"/>
      <c r="I167" s="160"/>
      <c r="J167" s="160"/>
      <c r="K167" s="160"/>
      <c r="L167" s="165"/>
      <c r="M167" s="23"/>
    </row>
    <row r="168" spans="1:13" s="10" customFormat="1" ht="8.4" x14ac:dyDescent="0.15">
      <c r="A168" s="331"/>
      <c r="B168" s="331"/>
      <c r="C168" s="341" t="s">
        <v>712</v>
      </c>
      <c r="D168" s="184" t="s">
        <v>70</v>
      </c>
      <c r="E168" s="201"/>
      <c r="F168" s="202"/>
      <c r="G168" s="160"/>
      <c r="H168" s="160"/>
      <c r="I168" s="160"/>
      <c r="J168" s="160"/>
      <c r="K168" s="160"/>
      <c r="L168" s="165"/>
      <c r="M168" s="23"/>
    </row>
    <row r="169" spans="1:13" s="10" customFormat="1" ht="8.4" x14ac:dyDescent="0.15">
      <c r="A169" s="331"/>
      <c r="B169" s="331"/>
      <c r="C169" s="341" t="s">
        <v>713</v>
      </c>
      <c r="D169" s="169" t="s">
        <v>101</v>
      </c>
      <c r="E169" s="201"/>
      <c r="F169" s="202"/>
      <c r="G169" s="160"/>
      <c r="H169" s="160"/>
      <c r="I169" s="160"/>
      <c r="J169" s="160"/>
      <c r="K169" s="160"/>
      <c r="L169" s="165"/>
      <c r="M169" s="23"/>
    </row>
    <row r="170" spans="1:13" s="10" customFormat="1" ht="42" x14ac:dyDescent="0.15">
      <c r="A170" s="331"/>
      <c r="B170" s="331"/>
      <c r="C170" s="176" t="s">
        <v>714</v>
      </c>
      <c r="D170" s="170" t="s">
        <v>1425</v>
      </c>
      <c r="E170" s="171">
        <v>3</v>
      </c>
      <c r="F170" s="159" t="s">
        <v>222</v>
      </c>
      <c r="G170" s="160">
        <v>0</v>
      </c>
      <c r="H170" s="160">
        <v>0</v>
      </c>
      <c r="I170" s="160">
        <f t="shared" ref="I170:I178" si="74">G170+H170</f>
        <v>0</v>
      </c>
      <c r="J170" s="160">
        <f t="shared" ref="J170:J178" si="75">TRUNC(E170*G170,2)</f>
        <v>0</v>
      </c>
      <c r="K170" s="160">
        <f t="shared" ref="K170:K178" si="76">L170-J170</f>
        <v>0</v>
      </c>
      <c r="L170" s="165">
        <f t="shared" ref="L170:L178" si="77">TRUNC(E170*I170,2)</f>
        <v>0</v>
      </c>
      <c r="M170" s="23"/>
    </row>
    <row r="171" spans="1:13" s="10" customFormat="1" ht="75.599999999999994" x14ac:dyDescent="0.15">
      <c r="A171" s="331"/>
      <c r="B171" s="331"/>
      <c r="C171" s="176" t="s">
        <v>715</v>
      </c>
      <c r="D171" s="170" t="s">
        <v>540</v>
      </c>
      <c r="E171" s="171">
        <v>10</v>
      </c>
      <c r="F171" s="159" t="s">
        <v>222</v>
      </c>
      <c r="G171" s="160">
        <v>0</v>
      </c>
      <c r="H171" s="160">
        <v>0</v>
      </c>
      <c r="I171" s="160">
        <f t="shared" si="74"/>
        <v>0</v>
      </c>
      <c r="J171" s="160">
        <f t="shared" si="75"/>
        <v>0</v>
      </c>
      <c r="K171" s="160">
        <f t="shared" si="76"/>
        <v>0</v>
      </c>
      <c r="L171" s="165">
        <f t="shared" si="77"/>
        <v>0</v>
      </c>
      <c r="M171" s="23"/>
    </row>
    <row r="172" spans="1:13" s="10" customFormat="1" ht="75.599999999999994" x14ac:dyDescent="0.15">
      <c r="A172" s="331"/>
      <c r="B172" s="331"/>
      <c r="C172" s="176" t="s">
        <v>716</v>
      </c>
      <c r="D172" s="170" t="s">
        <v>1426</v>
      </c>
      <c r="E172" s="171">
        <v>44</v>
      </c>
      <c r="F172" s="159" t="s">
        <v>222</v>
      </c>
      <c r="G172" s="160">
        <v>0</v>
      </c>
      <c r="H172" s="160">
        <v>0</v>
      </c>
      <c r="I172" s="160">
        <f t="shared" si="74"/>
        <v>0</v>
      </c>
      <c r="J172" s="160">
        <f t="shared" si="75"/>
        <v>0</v>
      </c>
      <c r="K172" s="160">
        <f t="shared" si="76"/>
        <v>0</v>
      </c>
      <c r="L172" s="165">
        <f t="shared" si="77"/>
        <v>0</v>
      </c>
      <c r="M172" s="23"/>
    </row>
    <row r="173" spans="1:13" s="10" customFormat="1" ht="42" x14ac:dyDescent="0.15">
      <c r="A173" s="331"/>
      <c r="B173" s="331"/>
      <c r="C173" s="176" t="s">
        <v>717</v>
      </c>
      <c r="D173" s="170" t="s">
        <v>1427</v>
      </c>
      <c r="E173" s="171">
        <v>2</v>
      </c>
      <c r="F173" s="159" t="s">
        <v>222</v>
      </c>
      <c r="G173" s="160">
        <v>0</v>
      </c>
      <c r="H173" s="160">
        <v>0</v>
      </c>
      <c r="I173" s="160">
        <f t="shared" si="74"/>
        <v>0</v>
      </c>
      <c r="J173" s="160">
        <f t="shared" si="75"/>
        <v>0</v>
      </c>
      <c r="K173" s="160">
        <f t="shared" si="76"/>
        <v>0</v>
      </c>
      <c r="L173" s="165">
        <f t="shared" si="77"/>
        <v>0</v>
      </c>
      <c r="M173" s="23"/>
    </row>
    <row r="174" spans="1:13" s="10" customFormat="1" ht="67.2" x14ac:dyDescent="0.15">
      <c r="A174" s="331"/>
      <c r="B174" s="331"/>
      <c r="C174" s="176" t="s">
        <v>718</v>
      </c>
      <c r="D174" s="170" t="s">
        <v>1428</v>
      </c>
      <c r="E174" s="171">
        <v>10</v>
      </c>
      <c r="F174" s="159" t="s">
        <v>222</v>
      </c>
      <c r="G174" s="160">
        <v>0</v>
      </c>
      <c r="H174" s="160">
        <v>0</v>
      </c>
      <c r="I174" s="160">
        <f t="shared" si="74"/>
        <v>0</v>
      </c>
      <c r="J174" s="160">
        <f t="shared" si="75"/>
        <v>0</v>
      </c>
      <c r="K174" s="160">
        <f t="shared" si="76"/>
        <v>0</v>
      </c>
      <c r="L174" s="165">
        <f t="shared" si="77"/>
        <v>0</v>
      </c>
      <c r="M174" s="23"/>
    </row>
    <row r="175" spans="1:13" s="10" customFormat="1" ht="67.2" x14ac:dyDescent="0.15">
      <c r="A175" s="331"/>
      <c r="B175" s="331"/>
      <c r="C175" s="176" t="s">
        <v>719</v>
      </c>
      <c r="D175" s="170" t="s">
        <v>1429</v>
      </c>
      <c r="E175" s="171">
        <v>18</v>
      </c>
      <c r="F175" s="159" t="s">
        <v>222</v>
      </c>
      <c r="G175" s="160">
        <v>0</v>
      </c>
      <c r="H175" s="160">
        <v>0</v>
      </c>
      <c r="I175" s="160">
        <f t="shared" si="74"/>
        <v>0</v>
      </c>
      <c r="J175" s="160">
        <f t="shared" si="75"/>
        <v>0</v>
      </c>
      <c r="K175" s="160">
        <f t="shared" si="76"/>
        <v>0</v>
      </c>
      <c r="L175" s="165">
        <f t="shared" si="77"/>
        <v>0</v>
      </c>
      <c r="M175" s="23"/>
    </row>
    <row r="176" spans="1:13" s="10" customFormat="1" ht="42" x14ac:dyDescent="0.15">
      <c r="A176" s="333"/>
      <c r="B176" s="333"/>
      <c r="C176" s="176" t="s">
        <v>720</v>
      </c>
      <c r="D176" s="170" t="s">
        <v>1430</v>
      </c>
      <c r="E176" s="171">
        <v>6</v>
      </c>
      <c r="F176" s="159" t="s">
        <v>222</v>
      </c>
      <c r="G176" s="160">
        <v>0</v>
      </c>
      <c r="H176" s="160">
        <v>0</v>
      </c>
      <c r="I176" s="160">
        <f t="shared" si="74"/>
        <v>0</v>
      </c>
      <c r="J176" s="160">
        <f t="shared" si="75"/>
        <v>0</v>
      </c>
      <c r="K176" s="160">
        <f t="shared" si="76"/>
        <v>0</v>
      </c>
      <c r="L176" s="165">
        <f t="shared" si="77"/>
        <v>0</v>
      </c>
      <c r="M176" s="23"/>
    </row>
    <row r="177" spans="1:14" s="10" customFormat="1" ht="67.2" x14ac:dyDescent="0.15">
      <c r="A177" s="331"/>
      <c r="B177" s="331"/>
      <c r="C177" s="176" t="s">
        <v>721</v>
      </c>
      <c r="D177" s="170" t="s">
        <v>1431</v>
      </c>
      <c r="E177" s="171">
        <v>30</v>
      </c>
      <c r="F177" s="159" t="s">
        <v>222</v>
      </c>
      <c r="G177" s="160">
        <v>0</v>
      </c>
      <c r="H177" s="160">
        <v>0</v>
      </c>
      <c r="I177" s="160">
        <f t="shared" si="74"/>
        <v>0</v>
      </c>
      <c r="J177" s="160">
        <f t="shared" si="75"/>
        <v>0</v>
      </c>
      <c r="K177" s="160">
        <f t="shared" si="76"/>
        <v>0</v>
      </c>
      <c r="L177" s="165">
        <f t="shared" si="77"/>
        <v>0</v>
      </c>
      <c r="M177" s="23"/>
    </row>
    <row r="178" spans="1:14" s="10" customFormat="1" ht="42" x14ac:dyDescent="0.15">
      <c r="A178" s="331"/>
      <c r="B178" s="331"/>
      <c r="C178" s="176" t="s">
        <v>722</v>
      </c>
      <c r="D178" s="170" t="s">
        <v>1432</v>
      </c>
      <c r="E178" s="171">
        <v>3</v>
      </c>
      <c r="F178" s="159" t="s">
        <v>222</v>
      </c>
      <c r="G178" s="160">
        <v>0</v>
      </c>
      <c r="H178" s="160">
        <v>0</v>
      </c>
      <c r="I178" s="160">
        <f t="shared" si="74"/>
        <v>0</v>
      </c>
      <c r="J178" s="160">
        <f t="shared" si="75"/>
        <v>0</v>
      </c>
      <c r="K178" s="160">
        <f t="shared" si="76"/>
        <v>0</v>
      </c>
      <c r="L178" s="165">
        <f t="shared" si="77"/>
        <v>0</v>
      </c>
      <c r="M178" s="23"/>
    </row>
    <row r="179" spans="1:14" s="10" customFormat="1" ht="8.4" x14ac:dyDescent="0.15">
      <c r="A179" s="331"/>
      <c r="B179" s="331"/>
      <c r="C179" s="176"/>
      <c r="D179" s="203" t="s">
        <v>13</v>
      </c>
      <c r="E179" s="160"/>
      <c r="F179" s="159"/>
      <c r="G179" s="160"/>
      <c r="H179" s="160"/>
      <c r="I179" s="160"/>
      <c r="J179" s="172">
        <f>SUM(J170:J178)</f>
        <v>0</v>
      </c>
      <c r="K179" s="172">
        <f>SUM(K170:K178)</f>
        <v>0</v>
      </c>
      <c r="L179" s="204">
        <f>SUM(L170:L178)</f>
        <v>0</v>
      </c>
      <c r="M179" s="23"/>
    </row>
    <row r="180" spans="1:14" s="10" customFormat="1" ht="8.4" x14ac:dyDescent="0.15">
      <c r="A180" s="331"/>
      <c r="B180" s="331"/>
      <c r="C180" s="342"/>
      <c r="D180" s="32"/>
      <c r="E180" s="174"/>
      <c r="F180" s="173"/>
      <c r="G180" s="174"/>
      <c r="H180" s="174"/>
      <c r="I180" s="174"/>
      <c r="J180" s="174"/>
      <c r="K180" s="174"/>
      <c r="L180" s="175"/>
      <c r="M180" s="23"/>
    </row>
    <row r="181" spans="1:14" s="10" customFormat="1" ht="8.4" x14ac:dyDescent="0.15">
      <c r="A181" s="331"/>
      <c r="B181" s="331"/>
      <c r="C181" s="176"/>
      <c r="D181" s="170"/>
      <c r="E181" s="171"/>
      <c r="F181" s="159"/>
      <c r="G181" s="160"/>
      <c r="H181" s="160"/>
      <c r="I181" s="160"/>
      <c r="J181" s="160"/>
      <c r="K181" s="160"/>
      <c r="L181" s="165"/>
      <c r="M181" s="23"/>
    </row>
    <row r="182" spans="1:14" s="10" customFormat="1" ht="8.4" x14ac:dyDescent="0.15">
      <c r="A182" s="331"/>
      <c r="B182" s="331"/>
      <c r="C182" s="341" t="s">
        <v>723</v>
      </c>
      <c r="D182" s="169" t="s">
        <v>104</v>
      </c>
      <c r="E182" s="201"/>
      <c r="F182" s="202"/>
      <c r="G182" s="160"/>
      <c r="H182" s="160"/>
      <c r="I182" s="160"/>
      <c r="J182" s="160"/>
      <c r="K182" s="160"/>
      <c r="L182" s="165"/>
      <c r="M182" s="23"/>
    </row>
    <row r="183" spans="1:14" s="10" customFormat="1" ht="42" x14ac:dyDescent="0.15">
      <c r="A183" s="331"/>
      <c r="B183" s="331"/>
      <c r="C183" s="176" t="s">
        <v>724</v>
      </c>
      <c r="D183" s="170" t="s">
        <v>466</v>
      </c>
      <c r="E183" s="191">
        <v>17</v>
      </c>
      <c r="F183" s="159" t="s">
        <v>222</v>
      </c>
      <c r="G183" s="160">
        <v>0</v>
      </c>
      <c r="H183" s="160">
        <v>0</v>
      </c>
      <c r="I183" s="160">
        <f t="shared" ref="I183:I200" si="78">G183+H183</f>
        <v>0</v>
      </c>
      <c r="J183" s="160">
        <f t="shared" ref="J183:J200" si="79">TRUNC(E183*G183,2)</f>
        <v>0</v>
      </c>
      <c r="K183" s="160">
        <f t="shared" ref="K183:K200" si="80">L183-J183</f>
        <v>0</v>
      </c>
      <c r="L183" s="165">
        <f t="shared" ref="L183:L200" si="81">TRUNC(E183*I183,2)</f>
        <v>0</v>
      </c>
      <c r="M183" s="23"/>
    </row>
    <row r="184" spans="1:14" s="10" customFormat="1" ht="67.2" x14ac:dyDescent="0.15">
      <c r="A184" s="331"/>
      <c r="B184" s="331"/>
      <c r="C184" s="176" t="s">
        <v>725</v>
      </c>
      <c r="D184" s="170" t="s">
        <v>467</v>
      </c>
      <c r="E184" s="191">
        <v>6</v>
      </c>
      <c r="F184" s="159" t="s">
        <v>222</v>
      </c>
      <c r="G184" s="160">
        <v>0</v>
      </c>
      <c r="H184" s="160">
        <v>0</v>
      </c>
      <c r="I184" s="160">
        <f t="shared" si="78"/>
        <v>0</v>
      </c>
      <c r="J184" s="160">
        <f t="shared" si="79"/>
        <v>0</v>
      </c>
      <c r="K184" s="160">
        <f t="shared" si="80"/>
        <v>0</v>
      </c>
      <c r="L184" s="165">
        <f t="shared" si="81"/>
        <v>0</v>
      </c>
      <c r="M184" s="23"/>
    </row>
    <row r="185" spans="1:14" s="10" customFormat="1" ht="84" x14ac:dyDescent="0.15">
      <c r="A185" s="331"/>
      <c r="B185" s="331"/>
      <c r="C185" s="176" t="s">
        <v>726</v>
      </c>
      <c r="D185" s="170" t="s">
        <v>468</v>
      </c>
      <c r="E185" s="191">
        <v>24</v>
      </c>
      <c r="F185" s="159" t="s">
        <v>222</v>
      </c>
      <c r="G185" s="160">
        <v>0</v>
      </c>
      <c r="H185" s="160">
        <v>0</v>
      </c>
      <c r="I185" s="160">
        <f t="shared" si="78"/>
        <v>0</v>
      </c>
      <c r="J185" s="160">
        <f t="shared" si="79"/>
        <v>0</v>
      </c>
      <c r="K185" s="160">
        <f t="shared" si="80"/>
        <v>0</v>
      </c>
      <c r="L185" s="165">
        <f t="shared" si="81"/>
        <v>0</v>
      </c>
      <c r="M185" s="23"/>
    </row>
    <row r="186" spans="1:14" s="10" customFormat="1" ht="58.8" x14ac:dyDescent="0.15">
      <c r="A186" s="331"/>
      <c r="B186" s="331"/>
      <c r="C186" s="176" t="s">
        <v>727</v>
      </c>
      <c r="D186" s="170" t="s">
        <v>469</v>
      </c>
      <c r="E186" s="191">
        <v>2</v>
      </c>
      <c r="F186" s="159" t="s">
        <v>222</v>
      </c>
      <c r="G186" s="160">
        <v>0</v>
      </c>
      <c r="H186" s="160">
        <v>0</v>
      </c>
      <c r="I186" s="160">
        <f t="shared" si="78"/>
        <v>0</v>
      </c>
      <c r="J186" s="160">
        <f t="shared" si="79"/>
        <v>0</v>
      </c>
      <c r="K186" s="160">
        <f t="shared" si="80"/>
        <v>0</v>
      </c>
      <c r="L186" s="165">
        <f t="shared" si="81"/>
        <v>0</v>
      </c>
      <c r="M186" s="23"/>
    </row>
    <row r="187" spans="1:14" s="10" customFormat="1" ht="25.2" x14ac:dyDescent="0.15">
      <c r="A187" s="331"/>
      <c r="B187" s="331"/>
      <c r="C187" s="176" t="s">
        <v>728</v>
      </c>
      <c r="D187" s="170" t="s">
        <v>605</v>
      </c>
      <c r="E187" s="191">
        <v>57</v>
      </c>
      <c r="F187" s="159" t="s">
        <v>222</v>
      </c>
      <c r="G187" s="160">
        <v>0</v>
      </c>
      <c r="H187" s="160">
        <v>0</v>
      </c>
      <c r="I187" s="160">
        <f t="shared" si="78"/>
        <v>0</v>
      </c>
      <c r="J187" s="160">
        <f t="shared" si="79"/>
        <v>0</v>
      </c>
      <c r="K187" s="160">
        <f t="shared" si="80"/>
        <v>0</v>
      </c>
      <c r="L187" s="165">
        <f t="shared" si="81"/>
        <v>0</v>
      </c>
      <c r="M187" s="23"/>
      <c r="N187" s="273"/>
    </row>
    <row r="188" spans="1:14" s="10" customFormat="1" ht="25.2" x14ac:dyDescent="0.15">
      <c r="A188" s="331"/>
      <c r="B188" s="331"/>
      <c r="C188" s="176" t="s">
        <v>729</v>
      </c>
      <c r="D188" s="170" t="s">
        <v>606</v>
      </c>
      <c r="E188" s="191">
        <v>1</v>
      </c>
      <c r="F188" s="159" t="s">
        <v>222</v>
      </c>
      <c r="G188" s="160">
        <v>0</v>
      </c>
      <c r="H188" s="160">
        <v>0</v>
      </c>
      <c r="I188" s="160">
        <f t="shared" si="78"/>
        <v>0</v>
      </c>
      <c r="J188" s="160">
        <f t="shared" si="79"/>
        <v>0</v>
      </c>
      <c r="K188" s="160">
        <f t="shared" si="80"/>
        <v>0</v>
      </c>
      <c r="L188" s="165">
        <f t="shared" si="81"/>
        <v>0</v>
      </c>
      <c r="M188" s="23"/>
      <c r="N188" s="273"/>
    </row>
    <row r="189" spans="1:14" s="10" customFormat="1" ht="25.2" x14ac:dyDescent="0.15">
      <c r="A189" s="331"/>
      <c r="B189" s="331"/>
      <c r="C189" s="176" t="s">
        <v>730</v>
      </c>
      <c r="D189" s="170" t="s">
        <v>607</v>
      </c>
      <c r="E189" s="191">
        <v>4</v>
      </c>
      <c r="F189" s="159" t="s">
        <v>222</v>
      </c>
      <c r="G189" s="160">
        <v>0</v>
      </c>
      <c r="H189" s="160">
        <v>0</v>
      </c>
      <c r="I189" s="160">
        <f t="shared" si="78"/>
        <v>0</v>
      </c>
      <c r="J189" s="160">
        <f t="shared" si="79"/>
        <v>0</v>
      </c>
      <c r="K189" s="160">
        <f t="shared" si="80"/>
        <v>0</v>
      </c>
      <c r="L189" s="165">
        <f t="shared" si="81"/>
        <v>0</v>
      </c>
      <c r="M189" s="23"/>
      <c r="N189" s="273"/>
    </row>
    <row r="190" spans="1:14" s="10" customFormat="1" ht="25.2" x14ac:dyDescent="0.15">
      <c r="A190" s="331"/>
      <c r="B190" s="331"/>
      <c r="C190" s="176" t="s">
        <v>731</v>
      </c>
      <c r="D190" s="170" t="s">
        <v>608</v>
      </c>
      <c r="E190" s="191">
        <v>5</v>
      </c>
      <c r="F190" s="159" t="s">
        <v>222</v>
      </c>
      <c r="G190" s="160">
        <v>0</v>
      </c>
      <c r="H190" s="160">
        <v>0</v>
      </c>
      <c r="I190" s="160">
        <f t="shared" si="78"/>
        <v>0</v>
      </c>
      <c r="J190" s="160">
        <f t="shared" si="79"/>
        <v>0</v>
      </c>
      <c r="K190" s="160">
        <f t="shared" si="80"/>
        <v>0</v>
      </c>
      <c r="L190" s="165">
        <f t="shared" si="81"/>
        <v>0</v>
      </c>
      <c r="M190" s="23"/>
      <c r="N190" s="273"/>
    </row>
    <row r="191" spans="1:14" s="10" customFormat="1" ht="25.2" x14ac:dyDescent="0.15">
      <c r="A191" s="331"/>
      <c r="B191" s="331"/>
      <c r="C191" s="176" t="s">
        <v>732</v>
      </c>
      <c r="D191" s="170" t="s">
        <v>609</v>
      </c>
      <c r="E191" s="191">
        <v>4</v>
      </c>
      <c r="F191" s="159" t="s">
        <v>222</v>
      </c>
      <c r="G191" s="160">
        <v>0</v>
      </c>
      <c r="H191" s="160">
        <v>0</v>
      </c>
      <c r="I191" s="160">
        <f t="shared" si="78"/>
        <v>0</v>
      </c>
      <c r="J191" s="160">
        <f t="shared" si="79"/>
        <v>0</v>
      </c>
      <c r="K191" s="160">
        <f t="shared" si="80"/>
        <v>0</v>
      </c>
      <c r="L191" s="165">
        <f t="shared" si="81"/>
        <v>0</v>
      </c>
      <c r="M191" s="23"/>
      <c r="N191" s="273"/>
    </row>
    <row r="192" spans="1:14" s="10" customFormat="1" ht="25.2" x14ac:dyDescent="0.15">
      <c r="A192" s="331"/>
      <c r="B192" s="331"/>
      <c r="C192" s="176" t="s">
        <v>733</v>
      </c>
      <c r="D192" s="170" t="s">
        <v>610</v>
      </c>
      <c r="E192" s="191">
        <v>1</v>
      </c>
      <c r="F192" s="159" t="s">
        <v>222</v>
      </c>
      <c r="G192" s="160">
        <v>0</v>
      </c>
      <c r="H192" s="160">
        <v>0</v>
      </c>
      <c r="I192" s="160">
        <f t="shared" si="78"/>
        <v>0</v>
      </c>
      <c r="J192" s="160">
        <f t="shared" si="79"/>
        <v>0</v>
      </c>
      <c r="K192" s="160">
        <f t="shared" si="80"/>
        <v>0</v>
      </c>
      <c r="L192" s="165">
        <f t="shared" si="81"/>
        <v>0</v>
      </c>
      <c r="M192" s="23"/>
      <c r="N192" s="273"/>
    </row>
    <row r="193" spans="1:14" s="10" customFormat="1" ht="25.2" x14ac:dyDescent="0.15">
      <c r="A193" s="331"/>
      <c r="B193" s="331"/>
      <c r="C193" s="176" t="s">
        <v>734</v>
      </c>
      <c r="D193" s="170" t="s">
        <v>611</v>
      </c>
      <c r="E193" s="191">
        <v>7</v>
      </c>
      <c r="F193" s="159" t="s">
        <v>222</v>
      </c>
      <c r="G193" s="160">
        <v>0</v>
      </c>
      <c r="H193" s="160">
        <v>0</v>
      </c>
      <c r="I193" s="160">
        <f t="shared" si="78"/>
        <v>0</v>
      </c>
      <c r="J193" s="160">
        <f t="shared" si="79"/>
        <v>0</v>
      </c>
      <c r="K193" s="160">
        <f t="shared" si="80"/>
        <v>0</v>
      </c>
      <c r="L193" s="165">
        <f t="shared" si="81"/>
        <v>0</v>
      </c>
      <c r="M193" s="23"/>
      <c r="N193" s="273"/>
    </row>
    <row r="194" spans="1:14" s="10" customFormat="1" ht="25.2" x14ac:dyDescent="0.15">
      <c r="A194" s="331"/>
      <c r="B194" s="331"/>
      <c r="C194" s="176" t="s">
        <v>735</v>
      </c>
      <c r="D194" s="170" t="s">
        <v>612</v>
      </c>
      <c r="E194" s="191">
        <v>2</v>
      </c>
      <c r="F194" s="159" t="s">
        <v>222</v>
      </c>
      <c r="G194" s="160">
        <v>0</v>
      </c>
      <c r="H194" s="160">
        <v>0</v>
      </c>
      <c r="I194" s="160">
        <f t="shared" si="78"/>
        <v>0</v>
      </c>
      <c r="J194" s="160">
        <f t="shared" si="79"/>
        <v>0</v>
      </c>
      <c r="K194" s="160">
        <f t="shared" si="80"/>
        <v>0</v>
      </c>
      <c r="L194" s="165">
        <f t="shared" si="81"/>
        <v>0</v>
      </c>
      <c r="M194" s="23"/>
      <c r="N194" s="273"/>
    </row>
    <row r="195" spans="1:14" s="10" customFormat="1" ht="25.2" x14ac:dyDescent="0.15">
      <c r="A195" s="331"/>
      <c r="B195" s="331"/>
      <c r="C195" s="176" t="s">
        <v>736</v>
      </c>
      <c r="D195" s="170" t="s">
        <v>613</v>
      </c>
      <c r="E195" s="191">
        <v>119</v>
      </c>
      <c r="F195" s="159" t="s">
        <v>222</v>
      </c>
      <c r="G195" s="160">
        <v>0</v>
      </c>
      <c r="H195" s="160">
        <v>0</v>
      </c>
      <c r="I195" s="160">
        <f t="shared" si="78"/>
        <v>0</v>
      </c>
      <c r="J195" s="160">
        <f t="shared" si="79"/>
        <v>0</v>
      </c>
      <c r="K195" s="160">
        <f t="shared" si="80"/>
        <v>0</v>
      </c>
      <c r="L195" s="165">
        <f t="shared" si="81"/>
        <v>0</v>
      </c>
      <c r="M195" s="23"/>
      <c r="N195" s="273"/>
    </row>
    <row r="196" spans="1:14" s="10" customFormat="1" ht="25.2" x14ac:dyDescent="0.15">
      <c r="A196" s="331"/>
      <c r="B196" s="331"/>
      <c r="C196" s="176" t="s">
        <v>737</v>
      </c>
      <c r="D196" s="170" t="s">
        <v>614</v>
      </c>
      <c r="E196" s="191">
        <v>2</v>
      </c>
      <c r="F196" s="159" t="s">
        <v>222</v>
      </c>
      <c r="G196" s="160">
        <v>0</v>
      </c>
      <c r="H196" s="160">
        <v>0</v>
      </c>
      <c r="I196" s="160">
        <f t="shared" ref="I196:I199" si="82">G196+H196</f>
        <v>0</v>
      </c>
      <c r="J196" s="160">
        <f t="shared" ref="J196:J199" si="83">TRUNC(E196*G196,2)</f>
        <v>0</v>
      </c>
      <c r="K196" s="160">
        <f t="shared" ref="K196:K199" si="84">L196-J196</f>
        <v>0</v>
      </c>
      <c r="L196" s="165">
        <f t="shared" ref="L196:L199" si="85">TRUNC(E196*I196,2)</f>
        <v>0</v>
      </c>
      <c r="M196" s="23"/>
      <c r="N196" s="273"/>
    </row>
    <row r="197" spans="1:14" s="10" customFormat="1" ht="16.8" x14ac:dyDescent="0.15">
      <c r="A197" s="331"/>
      <c r="B197" s="331"/>
      <c r="C197" s="176" t="s">
        <v>1494</v>
      </c>
      <c r="D197" s="170" t="s">
        <v>1491</v>
      </c>
      <c r="E197" s="191">
        <v>5</v>
      </c>
      <c r="F197" s="159" t="s">
        <v>222</v>
      </c>
      <c r="G197" s="160">
        <v>0</v>
      </c>
      <c r="H197" s="160">
        <v>0</v>
      </c>
      <c r="I197" s="160">
        <f t="shared" ref="I197" si="86">G197+H197</f>
        <v>0</v>
      </c>
      <c r="J197" s="160">
        <f t="shared" ref="J197" si="87">TRUNC(E197*G197,2)</f>
        <v>0</v>
      </c>
      <c r="K197" s="160">
        <f t="shared" ref="K197" si="88">L197-J197</f>
        <v>0</v>
      </c>
      <c r="L197" s="165">
        <f t="shared" ref="L197" si="89">TRUNC(E197*I197,2)</f>
        <v>0</v>
      </c>
      <c r="M197" s="23"/>
      <c r="N197" s="273"/>
    </row>
    <row r="198" spans="1:14" s="10" customFormat="1" ht="16.8" x14ac:dyDescent="0.15">
      <c r="A198" s="331"/>
      <c r="B198" s="331"/>
      <c r="C198" s="176" t="s">
        <v>1495</v>
      </c>
      <c r="D198" s="170" t="s">
        <v>1493</v>
      </c>
      <c r="E198" s="191">
        <v>1</v>
      </c>
      <c r="F198" s="159" t="s">
        <v>222</v>
      </c>
      <c r="G198" s="160">
        <v>0</v>
      </c>
      <c r="H198" s="160">
        <v>0</v>
      </c>
      <c r="I198" s="160">
        <f t="shared" si="82"/>
        <v>0</v>
      </c>
      <c r="J198" s="160">
        <f t="shared" si="83"/>
        <v>0</v>
      </c>
      <c r="K198" s="160">
        <f t="shared" si="84"/>
        <v>0</v>
      </c>
      <c r="L198" s="165">
        <f t="shared" si="85"/>
        <v>0</v>
      </c>
      <c r="M198" s="23"/>
      <c r="N198" s="273"/>
    </row>
    <row r="199" spans="1:14" s="10" customFormat="1" ht="16.8" x14ac:dyDescent="0.15">
      <c r="A199" s="331"/>
      <c r="B199" s="331"/>
      <c r="C199" s="176" t="s">
        <v>1496</v>
      </c>
      <c r="D199" s="170" t="s">
        <v>1492</v>
      </c>
      <c r="E199" s="191">
        <v>2</v>
      </c>
      <c r="F199" s="159" t="s">
        <v>222</v>
      </c>
      <c r="G199" s="160">
        <v>0</v>
      </c>
      <c r="H199" s="160">
        <v>0</v>
      </c>
      <c r="I199" s="160">
        <f t="shared" si="82"/>
        <v>0</v>
      </c>
      <c r="J199" s="160">
        <f t="shared" si="83"/>
        <v>0</v>
      </c>
      <c r="K199" s="160">
        <f t="shared" si="84"/>
        <v>0</v>
      </c>
      <c r="L199" s="165">
        <f t="shared" si="85"/>
        <v>0</v>
      </c>
      <c r="M199" s="23"/>
      <c r="N199" s="273"/>
    </row>
    <row r="200" spans="1:14" s="10" customFormat="1" ht="16.8" x14ac:dyDescent="0.15">
      <c r="A200" s="331"/>
      <c r="B200" s="331"/>
      <c r="C200" s="176" t="s">
        <v>1552</v>
      </c>
      <c r="D200" s="170" t="s">
        <v>1553</v>
      </c>
      <c r="E200" s="191">
        <v>10</v>
      </c>
      <c r="F200" s="159" t="s">
        <v>222</v>
      </c>
      <c r="G200" s="160">
        <v>0</v>
      </c>
      <c r="H200" s="160">
        <v>0</v>
      </c>
      <c r="I200" s="160">
        <f t="shared" si="78"/>
        <v>0</v>
      </c>
      <c r="J200" s="160">
        <f t="shared" si="79"/>
        <v>0</v>
      </c>
      <c r="K200" s="160">
        <f t="shared" si="80"/>
        <v>0</v>
      </c>
      <c r="L200" s="165">
        <f t="shared" si="81"/>
        <v>0</v>
      </c>
      <c r="M200" s="23"/>
      <c r="N200" s="273"/>
    </row>
    <row r="201" spans="1:14" s="10" customFormat="1" ht="8.4" x14ac:dyDescent="0.15">
      <c r="A201" s="331"/>
      <c r="B201" s="331"/>
      <c r="C201" s="176"/>
      <c r="D201" s="203" t="s">
        <v>13</v>
      </c>
      <c r="E201" s="160"/>
      <c r="F201" s="159"/>
      <c r="G201" s="160"/>
      <c r="H201" s="160"/>
      <c r="I201" s="160"/>
      <c r="J201" s="172">
        <f>SUM(J183:J200)</f>
        <v>0</v>
      </c>
      <c r="K201" s="172">
        <f>SUM(K183:K200)</f>
        <v>0</v>
      </c>
      <c r="L201" s="204">
        <f>SUM(L183:L200)</f>
        <v>0</v>
      </c>
      <c r="M201" s="23"/>
    </row>
    <row r="202" spans="1:14" s="10" customFormat="1" ht="8.4" x14ac:dyDescent="0.15">
      <c r="A202" s="331"/>
      <c r="B202" s="331"/>
      <c r="C202" s="342"/>
      <c r="D202" s="32"/>
      <c r="E202" s="174"/>
      <c r="F202" s="173"/>
      <c r="G202" s="174"/>
      <c r="H202" s="174"/>
      <c r="I202" s="174"/>
      <c r="J202" s="174"/>
      <c r="K202" s="174"/>
      <c r="L202" s="175"/>
      <c r="M202" s="23"/>
    </row>
    <row r="203" spans="1:14" s="10" customFormat="1" ht="8.4" x14ac:dyDescent="0.15">
      <c r="A203" s="331"/>
      <c r="B203" s="331"/>
      <c r="C203" s="176"/>
      <c r="D203" s="170"/>
      <c r="E203" s="171"/>
      <c r="F203" s="159"/>
      <c r="G203" s="160"/>
      <c r="H203" s="160"/>
      <c r="I203" s="160"/>
      <c r="J203" s="160"/>
      <c r="K203" s="160"/>
      <c r="L203" s="165"/>
      <c r="M203" s="23"/>
    </row>
    <row r="204" spans="1:14" s="10" customFormat="1" ht="8.4" x14ac:dyDescent="0.15">
      <c r="A204" s="333"/>
      <c r="B204" s="333"/>
      <c r="C204" s="341" t="s">
        <v>738</v>
      </c>
      <c r="D204" s="169" t="s">
        <v>626</v>
      </c>
      <c r="E204" s="201"/>
      <c r="F204" s="202"/>
      <c r="G204" s="160"/>
      <c r="H204" s="160"/>
      <c r="I204" s="160"/>
      <c r="J204" s="160"/>
      <c r="K204" s="160"/>
      <c r="L204" s="165"/>
      <c r="M204" s="23"/>
    </row>
    <row r="205" spans="1:14" s="10" customFormat="1" ht="50.4" x14ac:dyDescent="0.15">
      <c r="A205" s="331"/>
      <c r="B205" s="331"/>
      <c r="C205" s="176" t="s">
        <v>739</v>
      </c>
      <c r="D205" s="170" t="s">
        <v>471</v>
      </c>
      <c r="E205" s="171">
        <v>4</v>
      </c>
      <c r="F205" s="159" t="s">
        <v>222</v>
      </c>
      <c r="G205" s="160">
        <v>0</v>
      </c>
      <c r="H205" s="160">
        <v>0</v>
      </c>
      <c r="I205" s="160">
        <f t="shared" ref="I205:I210" si="90">G205+H205</f>
        <v>0</v>
      </c>
      <c r="J205" s="160">
        <f t="shared" ref="J205:J210" si="91">TRUNC(E205*G205,2)</f>
        <v>0</v>
      </c>
      <c r="K205" s="160">
        <f t="shared" ref="K205:K210" si="92">L205-J205</f>
        <v>0</v>
      </c>
      <c r="L205" s="165">
        <f t="shared" ref="L205:L210" si="93">TRUNC(E205*I205,2)</f>
        <v>0</v>
      </c>
      <c r="M205" s="23"/>
    </row>
    <row r="206" spans="1:14" s="10" customFormat="1" ht="50.4" x14ac:dyDescent="0.15">
      <c r="A206" s="331"/>
      <c r="B206" s="331"/>
      <c r="C206" s="176" t="s">
        <v>740</v>
      </c>
      <c r="D206" s="170" t="s">
        <v>470</v>
      </c>
      <c r="E206" s="171">
        <v>3</v>
      </c>
      <c r="F206" s="159" t="s">
        <v>222</v>
      </c>
      <c r="G206" s="160">
        <v>0</v>
      </c>
      <c r="H206" s="160">
        <v>0</v>
      </c>
      <c r="I206" s="160">
        <f t="shared" si="90"/>
        <v>0</v>
      </c>
      <c r="J206" s="160">
        <f t="shared" si="91"/>
        <v>0</v>
      </c>
      <c r="K206" s="160">
        <f t="shared" si="92"/>
        <v>0</v>
      </c>
      <c r="L206" s="165">
        <f t="shared" si="93"/>
        <v>0</v>
      </c>
      <c r="M206" s="23"/>
    </row>
    <row r="207" spans="1:14" s="10" customFormat="1" ht="50.4" x14ac:dyDescent="0.15">
      <c r="A207" s="331"/>
      <c r="B207" s="331"/>
      <c r="C207" s="176" t="s">
        <v>741</v>
      </c>
      <c r="D207" s="170" t="s">
        <v>474</v>
      </c>
      <c r="E207" s="171">
        <v>4</v>
      </c>
      <c r="F207" s="159" t="s">
        <v>222</v>
      </c>
      <c r="G207" s="160">
        <v>0</v>
      </c>
      <c r="H207" s="160">
        <v>0</v>
      </c>
      <c r="I207" s="160">
        <f t="shared" si="90"/>
        <v>0</v>
      </c>
      <c r="J207" s="160">
        <f t="shared" si="91"/>
        <v>0</v>
      </c>
      <c r="K207" s="160">
        <f t="shared" si="92"/>
        <v>0</v>
      </c>
      <c r="L207" s="165">
        <f t="shared" si="93"/>
        <v>0</v>
      </c>
      <c r="M207" s="23"/>
    </row>
    <row r="208" spans="1:14" s="10" customFormat="1" ht="75.599999999999994" x14ac:dyDescent="0.15">
      <c r="A208" s="331"/>
      <c r="B208" s="331"/>
      <c r="C208" s="176" t="s">
        <v>742</v>
      </c>
      <c r="D208" s="170" t="s">
        <v>472</v>
      </c>
      <c r="E208" s="171">
        <v>18</v>
      </c>
      <c r="F208" s="159" t="s">
        <v>222</v>
      </c>
      <c r="G208" s="160">
        <v>0</v>
      </c>
      <c r="H208" s="160">
        <v>0</v>
      </c>
      <c r="I208" s="160">
        <f t="shared" si="90"/>
        <v>0</v>
      </c>
      <c r="J208" s="160">
        <f t="shared" si="91"/>
        <v>0</v>
      </c>
      <c r="K208" s="160">
        <f t="shared" si="92"/>
        <v>0</v>
      </c>
      <c r="L208" s="165">
        <f t="shared" si="93"/>
        <v>0</v>
      </c>
      <c r="M208" s="23"/>
    </row>
    <row r="209" spans="1:13" s="10" customFormat="1" ht="67.2" x14ac:dyDescent="0.15">
      <c r="A209" s="331"/>
      <c r="B209" s="331"/>
      <c r="C209" s="176" t="s">
        <v>743</v>
      </c>
      <c r="D209" s="170" t="s">
        <v>1531</v>
      </c>
      <c r="E209" s="171">
        <v>58</v>
      </c>
      <c r="F209" s="159" t="s">
        <v>222</v>
      </c>
      <c r="G209" s="160">
        <v>0</v>
      </c>
      <c r="H209" s="160">
        <v>0</v>
      </c>
      <c r="I209" s="160">
        <f t="shared" si="90"/>
        <v>0</v>
      </c>
      <c r="J209" s="160">
        <f t="shared" si="91"/>
        <v>0</v>
      </c>
      <c r="K209" s="160">
        <f t="shared" si="92"/>
        <v>0</v>
      </c>
      <c r="L209" s="165">
        <f t="shared" si="93"/>
        <v>0</v>
      </c>
      <c r="M209" s="23"/>
    </row>
    <row r="210" spans="1:13" s="10" customFormat="1" ht="67.2" x14ac:dyDescent="0.15">
      <c r="A210" s="331"/>
      <c r="B210" s="331"/>
      <c r="C210" s="176" t="s">
        <v>743</v>
      </c>
      <c r="D210" s="170" t="s">
        <v>473</v>
      </c>
      <c r="E210" s="171">
        <v>83</v>
      </c>
      <c r="F210" s="159" t="s">
        <v>222</v>
      </c>
      <c r="G210" s="160">
        <v>0</v>
      </c>
      <c r="H210" s="160">
        <v>0</v>
      </c>
      <c r="I210" s="160">
        <f t="shared" si="90"/>
        <v>0</v>
      </c>
      <c r="J210" s="160">
        <f t="shared" si="91"/>
        <v>0</v>
      </c>
      <c r="K210" s="160">
        <f t="shared" si="92"/>
        <v>0</v>
      </c>
      <c r="L210" s="165">
        <f t="shared" si="93"/>
        <v>0</v>
      </c>
      <c r="M210" s="23"/>
    </row>
    <row r="211" spans="1:13" s="10" customFormat="1" ht="8.4" x14ac:dyDescent="0.15">
      <c r="A211" s="331"/>
      <c r="B211" s="331"/>
      <c r="C211" s="176"/>
      <c r="D211" s="203" t="s">
        <v>13</v>
      </c>
      <c r="E211" s="160"/>
      <c r="F211" s="159"/>
      <c r="G211" s="160"/>
      <c r="H211" s="160"/>
      <c r="I211" s="160"/>
      <c r="J211" s="172">
        <f>SUM(J205:J210)</f>
        <v>0</v>
      </c>
      <c r="K211" s="172">
        <f>SUM(K205:K210)</f>
        <v>0</v>
      </c>
      <c r="L211" s="204">
        <f>SUM(L205:L210)</f>
        <v>0</v>
      </c>
      <c r="M211" s="23"/>
    </row>
    <row r="212" spans="1:13" s="10" customFormat="1" ht="8.4" x14ac:dyDescent="0.15">
      <c r="A212" s="331"/>
      <c r="B212" s="331"/>
      <c r="C212" s="342"/>
      <c r="D212" s="32"/>
      <c r="E212" s="174"/>
      <c r="F212" s="173"/>
      <c r="G212" s="174"/>
      <c r="H212" s="174"/>
      <c r="I212" s="174"/>
      <c r="J212" s="174"/>
      <c r="K212" s="174"/>
      <c r="L212" s="175"/>
      <c r="M212" s="23"/>
    </row>
    <row r="213" spans="1:13" s="10" customFormat="1" ht="8.4" x14ac:dyDescent="0.15">
      <c r="A213" s="331"/>
      <c r="B213" s="331"/>
      <c r="C213" s="176"/>
      <c r="D213" s="170"/>
      <c r="E213" s="171"/>
      <c r="F213" s="159"/>
      <c r="G213" s="160"/>
      <c r="H213" s="160"/>
      <c r="I213" s="160"/>
      <c r="J213" s="160"/>
      <c r="K213" s="160"/>
      <c r="L213" s="165"/>
      <c r="M213" s="23"/>
    </row>
    <row r="214" spans="1:13" s="10" customFormat="1" ht="8.4" x14ac:dyDescent="0.15">
      <c r="A214" s="331"/>
      <c r="B214" s="331"/>
      <c r="C214" s="341" t="s">
        <v>744</v>
      </c>
      <c r="D214" s="184" t="s">
        <v>615</v>
      </c>
      <c r="E214" s="201"/>
      <c r="F214" s="202"/>
      <c r="G214" s="160"/>
      <c r="H214" s="160"/>
      <c r="I214" s="160"/>
      <c r="J214" s="160"/>
      <c r="K214" s="160"/>
      <c r="L214" s="165"/>
      <c r="M214" s="23"/>
    </row>
    <row r="215" spans="1:13" s="10" customFormat="1" ht="8.4" x14ac:dyDescent="0.15">
      <c r="A215" s="331"/>
      <c r="B215" s="331"/>
      <c r="C215" s="176" t="s">
        <v>745</v>
      </c>
      <c r="D215" s="170" t="s">
        <v>98</v>
      </c>
      <c r="E215" s="171">
        <v>350</v>
      </c>
      <c r="F215" s="159" t="s">
        <v>12</v>
      </c>
      <c r="G215" s="160">
        <v>0</v>
      </c>
      <c r="H215" s="160">
        <v>0</v>
      </c>
      <c r="I215" s="160">
        <f>G215+H215</f>
        <v>0</v>
      </c>
      <c r="J215" s="160">
        <f>TRUNC(E215*G215,2)</f>
        <v>0</v>
      </c>
      <c r="K215" s="160">
        <f>L215-J215</f>
        <v>0</v>
      </c>
      <c r="L215" s="165">
        <f>TRUNC(E215*I215,2)</f>
        <v>0</v>
      </c>
      <c r="M215" s="23"/>
    </row>
    <row r="216" spans="1:13" s="10" customFormat="1" ht="8.4" x14ac:dyDescent="0.15">
      <c r="A216" s="331"/>
      <c r="B216" s="331"/>
      <c r="C216" s="176" t="s">
        <v>746</v>
      </c>
      <c r="D216" s="170" t="s">
        <v>99</v>
      </c>
      <c r="E216" s="171">
        <v>350</v>
      </c>
      <c r="F216" s="159" t="s">
        <v>12</v>
      </c>
      <c r="G216" s="160">
        <v>0</v>
      </c>
      <c r="H216" s="160">
        <v>0</v>
      </c>
      <c r="I216" s="160">
        <f>G216+H216</f>
        <v>0</v>
      </c>
      <c r="J216" s="160">
        <f>TRUNC(E216*G216,2)</f>
        <v>0</v>
      </c>
      <c r="K216" s="160">
        <f>L216-J216</f>
        <v>0</v>
      </c>
      <c r="L216" s="165">
        <f>TRUNC(E216*I216,2)</f>
        <v>0</v>
      </c>
      <c r="M216" s="23"/>
    </row>
    <row r="217" spans="1:13" s="10" customFormat="1" ht="8.4" x14ac:dyDescent="0.15">
      <c r="A217" s="331"/>
      <c r="B217" s="331"/>
      <c r="C217" s="176" t="s">
        <v>747</v>
      </c>
      <c r="D217" s="170" t="s">
        <v>100</v>
      </c>
      <c r="E217" s="171">
        <v>372</v>
      </c>
      <c r="F217" s="159" t="s">
        <v>12</v>
      </c>
      <c r="G217" s="160">
        <v>0</v>
      </c>
      <c r="H217" s="160">
        <v>0</v>
      </c>
      <c r="I217" s="160">
        <f>G217+H217</f>
        <v>0</v>
      </c>
      <c r="J217" s="160">
        <f>TRUNC(E217*G217,2)</f>
        <v>0</v>
      </c>
      <c r="K217" s="160">
        <f>L217-J217</f>
        <v>0</v>
      </c>
      <c r="L217" s="165">
        <f>TRUNC(E217*I217,2)</f>
        <v>0</v>
      </c>
      <c r="M217" s="23"/>
    </row>
    <row r="218" spans="1:13" s="10" customFormat="1" ht="8.4" x14ac:dyDescent="0.15">
      <c r="A218" s="331"/>
      <c r="B218" s="331"/>
      <c r="C218" s="176"/>
      <c r="D218" s="203" t="s">
        <v>13</v>
      </c>
      <c r="E218" s="160"/>
      <c r="F218" s="159"/>
      <c r="G218" s="160"/>
      <c r="H218" s="160"/>
      <c r="I218" s="160"/>
      <c r="J218" s="172">
        <f>SUM(J215:J217)</f>
        <v>0</v>
      </c>
      <c r="K218" s="172">
        <f>SUM(K215:K217)</f>
        <v>0</v>
      </c>
      <c r="L218" s="204">
        <f>SUM(L215:L217)</f>
        <v>0</v>
      </c>
      <c r="M218" s="23"/>
    </row>
    <row r="219" spans="1:13" s="10" customFormat="1" ht="8.4" x14ac:dyDescent="0.15">
      <c r="A219" s="331"/>
      <c r="B219" s="331"/>
      <c r="C219" s="342"/>
      <c r="D219" s="32"/>
      <c r="E219" s="174"/>
      <c r="F219" s="173"/>
      <c r="G219" s="174"/>
      <c r="H219" s="174"/>
      <c r="I219" s="174"/>
      <c r="J219" s="174"/>
      <c r="K219" s="174"/>
      <c r="L219" s="175"/>
      <c r="M219" s="23"/>
    </row>
    <row r="220" spans="1:13" s="10" customFormat="1" ht="8.4" x14ac:dyDescent="0.15">
      <c r="A220" s="331"/>
      <c r="B220" s="331"/>
      <c r="C220" s="343"/>
      <c r="D220" s="205" t="s">
        <v>219</v>
      </c>
      <c r="E220" s="206"/>
      <c r="F220" s="207"/>
      <c r="G220" s="206"/>
      <c r="H220" s="206"/>
      <c r="I220" s="206"/>
      <c r="J220" s="208">
        <f>J179+J201+J211+J218</f>
        <v>0</v>
      </c>
      <c r="K220" s="208">
        <f>K179+K201+K211+K218</f>
        <v>0</v>
      </c>
      <c r="L220" s="209">
        <f>J220+K220</f>
        <v>0</v>
      </c>
      <c r="M220" s="23"/>
    </row>
    <row r="221" spans="1:13" s="10" customFormat="1" ht="8.4" x14ac:dyDescent="0.15">
      <c r="A221" s="331"/>
      <c r="B221" s="331"/>
      <c r="C221" s="176"/>
      <c r="D221" s="170"/>
      <c r="E221" s="171"/>
      <c r="F221" s="159"/>
      <c r="G221" s="160"/>
      <c r="H221" s="160"/>
      <c r="I221" s="160"/>
      <c r="J221" s="160"/>
      <c r="K221" s="160"/>
      <c r="L221" s="165"/>
      <c r="M221" s="23"/>
    </row>
    <row r="222" spans="1:13" s="10" customFormat="1" ht="8.4" x14ac:dyDescent="0.15">
      <c r="A222" s="331"/>
      <c r="B222" s="331"/>
      <c r="C222" s="344" t="s">
        <v>748</v>
      </c>
      <c r="D222" s="184" t="s">
        <v>105</v>
      </c>
      <c r="E222" s="201"/>
      <c r="F222" s="202"/>
      <c r="G222" s="160"/>
      <c r="H222" s="160"/>
      <c r="I222" s="160"/>
      <c r="J222" s="160"/>
      <c r="K222" s="160"/>
      <c r="L222" s="165"/>
      <c r="M222" s="23"/>
    </row>
    <row r="223" spans="1:13" s="10" customFormat="1" ht="8.4" x14ac:dyDescent="0.15">
      <c r="A223" s="331"/>
      <c r="B223" s="331"/>
      <c r="C223" s="341" t="s">
        <v>749</v>
      </c>
      <c r="D223" s="184" t="s">
        <v>107</v>
      </c>
      <c r="E223" s="201"/>
      <c r="F223" s="202"/>
      <c r="G223" s="160"/>
      <c r="H223" s="160"/>
      <c r="I223" s="160"/>
      <c r="J223" s="160"/>
      <c r="K223" s="160"/>
      <c r="L223" s="165"/>
      <c r="M223" s="23"/>
    </row>
    <row r="224" spans="1:13" s="10" customFormat="1" ht="50.4" x14ac:dyDescent="0.15">
      <c r="A224" s="331"/>
      <c r="B224" s="331"/>
      <c r="C224" s="176" t="s">
        <v>750</v>
      </c>
      <c r="D224" s="170" t="s">
        <v>475</v>
      </c>
      <c r="E224" s="171">
        <v>1377.87</v>
      </c>
      <c r="F224" s="159" t="s">
        <v>11</v>
      </c>
      <c r="G224" s="160">
        <v>0</v>
      </c>
      <c r="H224" s="160">
        <v>0</v>
      </c>
      <c r="I224" s="160">
        <f>G224+H224</f>
        <v>0</v>
      </c>
      <c r="J224" s="160">
        <f>TRUNC(E224*G224,2)</f>
        <v>0</v>
      </c>
      <c r="K224" s="160">
        <f>L224-J224</f>
        <v>0</v>
      </c>
      <c r="L224" s="165">
        <f>TRUNC(E224*I224,2)</f>
        <v>0</v>
      </c>
      <c r="M224" s="23"/>
    </row>
    <row r="225" spans="1:13" s="10" customFormat="1" ht="58.8" x14ac:dyDescent="0.15">
      <c r="A225" s="331"/>
      <c r="B225" s="331"/>
      <c r="C225" s="176" t="s">
        <v>751</v>
      </c>
      <c r="D225" s="170" t="s">
        <v>1339</v>
      </c>
      <c r="E225" s="171">
        <v>901.66</v>
      </c>
      <c r="F225" s="159" t="s">
        <v>11</v>
      </c>
      <c r="G225" s="160">
        <v>0</v>
      </c>
      <c r="H225" s="160">
        <v>0</v>
      </c>
      <c r="I225" s="160">
        <f>G225+H225</f>
        <v>0</v>
      </c>
      <c r="J225" s="160">
        <f>TRUNC(E225*G225,2)</f>
        <v>0</v>
      </c>
      <c r="K225" s="160">
        <f>L225-J225</f>
        <v>0</v>
      </c>
      <c r="L225" s="165">
        <f>TRUNC(E225*I225,2)</f>
        <v>0</v>
      </c>
      <c r="M225" s="23"/>
    </row>
    <row r="226" spans="1:13" s="10" customFormat="1" ht="58.8" x14ac:dyDescent="0.15">
      <c r="A226" s="331"/>
      <c r="B226" s="331"/>
      <c r="C226" s="176" t="s">
        <v>752</v>
      </c>
      <c r="D226" s="170" t="s">
        <v>476</v>
      </c>
      <c r="E226" s="171">
        <v>3368.83</v>
      </c>
      <c r="F226" s="159" t="s">
        <v>11</v>
      </c>
      <c r="G226" s="160">
        <v>0</v>
      </c>
      <c r="H226" s="160">
        <v>0</v>
      </c>
      <c r="I226" s="160">
        <f>G226+H226</f>
        <v>0</v>
      </c>
      <c r="J226" s="160">
        <f>TRUNC(E226*G226,2)</f>
        <v>0</v>
      </c>
      <c r="K226" s="160">
        <f>L226-J226</f>
        <v>0</v>
      </c>
      <c r="L226" s="165">
        <f>TRUNC(E226*I226,2)</f>
        <v>0</v>
      </c>
      <c r="M226" s="23"/>
    </row>
    <row r="227" spans="1:13" s="10" customFormat="1" ht="42" x14ac:dyDescent="0.15">
      <c r="A227" s="331"/>
      <c r="B227" s="331"/>
      <c r="C227" s="176" t="s">
        <v>753</v>
      </c>
      <c r="D227" s="170" t="s">
        <v>1338</v>
      </c>
      <c r="E227" s="171">
        <v>44</v>
      </c>
      <c r="F227" s="159" t="s">
        <v>222</v>
      </c>
      <c r="G227" s="160">
        <v>0</v>
      </c>
      <c r="H227" s="160">
        <v>0</v>
      </c>
      <c r="I227" s="160">
        <f>G227+H227</f>
        <v>0</v>
      </c>
      <c r="J227" s="160">
        <f>TRUNC(E227*G227,2)</f>
        <v>0</v>
      </c>
      <c r="K227" s="160">
        <f>L227-J227</f>
        <v>0</v>
      </c>
      <c r="L227" s="165">
        <f>TRUNC(E227*I227,2)</f>
        <v>0</v>
      </c>
      <c r="M227" s="23"/>
    </row>
    <row r="228" spans="1:13" s="10" customFormat="1" ht="42" x14ac:dyDescent="0.15">
      <c r="A228" s="331"/>
      <c r="B228" s="331"/>
      <c r="C228" s="176" t="s">
        <v>1481</v>
      </c>
      <c r="D228" s="170" t="s">
        <v>1482</v>
      </c>
      <c r="E228" s="171">
        <v>12</v>
      </c>
      <c r="F228" s="159" t="s">
        <v>222</v>
      </c>
      <c r="G228" s="160">
        <v>0</v>
      </c>
      <c r="H228" s="160">
        <v>0</v>
      </c>
      <c r="I228" s="160">
        <f t="shared" ref="I228" si="94">G228+H228</f>
        <v>0</v>
      </c>
      <c r="J228" s="160">
        <f t="shared" ref="J228" si="95">TRUNC(E228*G228,2)</f>
        <v>0</v>
      </c>
      <c r="K228" s="160">
        <f t="shared" ref="K228" si="96">L228-J228</f>
        <v>0</v>
      </c>
      <c r="L228" s="165">
        <f t="shared" ref="L228" si="97">TRUNC(E228*I228,2)</f>
        <v>0</v>
      </c>
      <c r="M228" s="23"/>
    </row>
    <row r="229" spans="1:13" s="10" customFormat="1" ht="8.4" x14ac:dyDescent="0.15">
      <c r="A229" s="331"/>
      <c r="B229" s="331"/>
      <c r="C229" s="176"/>
      <c r="D229" s="203" t="s">
        <v>13</v>
      </c>
      <c r="E229" s="160"/>
      <c r="F229" s="159"/>
      <c r="G229" s="160"/>
      <c r="H229" s="160"/>
      <c r="I229" s="160"/>
      <c r="J229" s="172">
        <f>SUM(J224:J228)</f>
        <v>0</v>
      </c>
      <c r="K229" s="172">
        <f>SUM(K224:K228)</f>
        <v>0</v>
      </c>
      <c r="L229" s="204">
        <f>SUM(L224:L228)</f>
        <v>0</v>
      </c>
      <c r="M229" s="23"/>
    </row>
    <row r="230" spans="1:13" s="10" customFormat="1" ht="8.4" x14ac:dyDescent="0.15">
      <c r="A230" s="331"/>
      <c r="B230" s="331"/>
      <c r="C230" s="342"/>
      <c r="D230" s="32"/>
      <c r="E230" s="174"/>
      <c r="F230" s="173"/>
      <c r="G230" s="174"/>
      <c r="H230" s="174"/>
      <c r="I230" s="174"/>
      <c r="J230" s="174"/>
      <c r="K230" s="174"/>
      <c r="L230" s="175"/>
      <c r="M230" s="23"/>
    </row>
    <row r="231" spans="1:13" s="10" customFormat="1" ht="8.4" x14ac:dyDescent="0.15">
      <c r="A231" s="331"/>
      <c r="B231" s="331"/>
      <c r="C231" s="341" t="s">
        <v>754</v>
      </c>
      <c r="D231" s="184" t="s">
        <v>109</v>
      </c>
      <c r="E231" s="201"/>
      <c r="F231" s="202"/>
      <c r="G231" s="160"/>
      <c r="H231" s="160"/>
      <c r="I231" s="160"/>
      <c r="J231" s="160"/>
      <c r="K231" s="160"/>
      <c r="L231" s="165"/>
      <c r="M231" s="23"/>
    </row>
    <row r="232" spans="1:13" s="10" customFormat="1" ht="58.8" x14ac:dyDescent="0.15">
      <c r="A232" s="331"/>
      <c r="B232" s="331"/>
      <c r="C232" s="176" t="s">
        <v>755</v>
      </c>
      <c r="D232" s="170" t="s">
        <v>589</v>
      </c>
      <c r="E232" s="171">
        <v>7066.64</v>
      </c>
      <c r="F232" s="159" t="s">
        <v>11</v>
      </c>
      <c r="G232" s="160">
        <v>0</v>
      </c>
      <c r="H232" s="160">
        <v>0</v>
      </c>
      <c r="I232" s="160">
        <f t="shared" ref="I232:I249" si="98">G232+H232</f>
        <v>0</v>
      </c>
      <c r="J232" s="160">
        <f t="shared" ref="J232:J249" si="99">TRUNC(E232*G232,2)</f>
        <v>0</v>
      </c>
      <c r="K232" s="160">
        <f t="shared" ref="K232:K249" si="100">L232-J232</f>
        <v>0</v>
      </c>
      <c r="L232" s="165">
        <f t="shared" ref="L232:L249" si="101">TRUNC(E232*I232,2)</f>
        <v>0</v>
      </c>
      <c r="M232" s="23"/>
    </row>
    <row r="233" spans="1:13" s="10" customFormat="1" ht="58.8" x14ac:dyDescent="0.15">
      <c r="A233" s="331"/>
      <c r="B233" s="331"/>
      <c r="C233" s="176" t="s">
        <v>756</v>
      </c>
      <c r="D233" s="170" t="s">
        <v>477</v>
      </c>
      <c r="E233" s="171">
        <v>2366.6999999999998</v>
      </c>
      <c r="F233" s="159" t="s">
        <v>11</v>
      </c>
      <c r="G233" s="160">
        <v>0</v>
      </c>
      <c r="H233" s="160">
        <v>0</v>
      </c>
      <c r="I233" s="160">
        <f t="shared" si="98"/>
        <v>0</v>
      </c>
      <c r="J233" s="160">
        <f t="shared" si="99"/>
        <v>0</v>
      </c>
      <c r="K233" s="160">
        <f t="shared" si="100"/>
        <v>0</v>
      </c>
      <c r="L233" s="165">
        <f t="shared" si="101"/>
        <v>0</v>
      </c>
      <c r="M233" s="23"/>
    </row>
    <row r="234" spans="1:13" s="10" customFormat="1" ht="67.2" x14ac:dyDescent="0.15">
      <c r="A234" s="331"/>
      <c r="B234" s="331"/>
      <c r="C234" s="176" t="s">
        <v>757</v>
      </c>
      <c r="D234" s="170" t="s">
        <v>478</v>
      </c>
      <c r="E234" s="171">
        <v>7066.64</v>
      </c>
      <c r="F234" s="159" t="s">
        <v>11</v>
      </c>
      <c r="G234" s="160">
        <v>0</v>
      </c>
      <c r="H234" s="160">
        <v>0</v>
      </c>
      <c r="I234" s="160">
        <f t="shared" si="98"/>
        <v>0</v>
      </c>
      <c r="J234" s="160">
        <f t="shared" si="99"/>
        <v>0</v>
      </c>
      <c r="K234" s="160">
        <f t="shared" si="100"/>
        <v>0</v>
      </c>
      <c r="L234" s="165">
        <f t="shared" si="101"/>
        <v>0</v>
      </c>
      <c r="M234" s="23"/>
    </row>
    <row r="235" spans="1:13" s="10" customFormat="1" ht="58.8" x14ac:dyDescent="0.15">
      <c r="A235" s="331"/>
      <c r="B235" s="331"/>
      <c r="C235" s="176" t="s">
        <v>758</v>
      </c>
      <c r="D235" s="170" t="s">
        <v>479</v>
      </c>
      <c r="E235" s="171">
        <v>2366.6999999999998</v>
      </c>
      <c r="F235" s="159" t="s">
        <v>11</v>
      </c>
      <c r="G235" s="160">
        <v>0</v>
      </c>
      <c r="H235" s="160">
        <v>0</v>
      </c>
      <c r="I235" s="160">
        <f t="shared" si="98"/>
        <v>0</v>
      </c>
      <c r="J235" s="160">
        <f t="shared" si="99"/>
        <v>0</v>
      </c>
      <c r="K235" s="160">
        <f t="shared" si="100"/>
        <v>0</v>
      </c>
      <c r="L235" s="165">
        <f t="shared" si="101"/>
        <v>0</v>
      </c>
      <c r="M235" s="23"/>
    </row>
    <row r="236" spans="1:13" s="10" customFormat="1" ht="58.8" x14ac:dyDescent="0.15">
      <c r="A236" s="331"/>
      <c r="B236" s="331"/>
      <c r="C236" s="176" t="s">
        <v>759</v>
      </c>
      <c r="D236" s="170" t="s">
        <v>480</v>
      </c>
      <c r="E236" s="171">
        <v>7066.64</v>
      </c>
      <c r="F236" s="159" t="s">
        <v>11</v>
      </c>
      <c r="G236" s="160">
        <v>0</v>
      </c>
      <c r="H236" s="160">
        <v>0</v>
      </c>
      <c r="I236" s="160">
        <f t="shared" si="98"/>
        <v>0</v>
      </c>
      <c r="J236" s="160">
        <f t="shared" si="99"/>
        <v>0</v>
      </c>
      <c r="K236" s="160">
        <f t="shared" si="100"/>
        <v>0</v>
      </c>
      <c r="L236" s="165">
        <f t="shared" si="101"/>
        <v>0</v>
      </c>
      <c r="M236" s="23"/>
    </row>
    <row r="237" spans="1:13" s="10" customFormat="1" ht="58.8" x14ac:dyDescent="0.15">
      <c r="A237" s="331"/>
      <c r="B237" s="331"/>
      <c r="C237" s="176" t="s">
        <v>760</v>
      </c>
      <c r="D237" s="170" t="s">
        <v>481</v>
      </c>
      <c r="E237" s="171">
        <v>2366.6999999999998</v>
      </c>
      <c r="F237" s="159" t="s">
        <v>11</v>
      </c>
      <c r="G237" s="160">
        <v>0</v>
      </c>
      <c r="H237" s="160">
        <v>0</v>
      </c>
      <c r="I237" s="160">
        <f t="shared" si="98"/>
        <v>0</v>
      </c>
      <c r="J237" s="160">
        <f t="shared" si="99"/>
        <v>0</v>
      </c>
      <c r="K237" s="160">
        <f t="shared" si="100"/>
        <v>0</v>
      </c>
      <c r="L237" s="165">
        <f t="shared" si="101"/>
        <v>0</v>
      </c>
      <c r="M237" s="23"/>
    </row>
    <row r="238" spans="1:13" s="10" customFormat="1" ht="75.599999999999994" x14ac:dyDescent="0.15">
      <c r="A238" s="331"/>
      <c r="B238" s="331"/>
      <c r="C238" s="176" t="s">
        <v>761</v>
      </c>
      <c r="D238" s="170" t="s">
        <v>482</v>
      </c>
      <c r="E238" s="171">
        <v>173.06</v>
      </c>
      <c r="F238" s="159" t="s">
        <v>11</v>
      </c>
      <c r="G238" s="160">
        <v>0</v>
      </c>
      <c r="H238" s="160">
        <v>0</v>
      </c>
      <c r="I238" s="160">
        <f t="shared" si="98"/>
        <v>0</v>
      </c>
      <c r="J238" s="160">
        <f t="shared" si="99"/>
        <v>0</v>
      </c>
      <c r="K238" s="160">
        <f t="shared" si="100"/>
        <v>0</v>
      </c>
      <c r="L238" s="165">
        <f t="shared" si="101"/>
        <v>0</v>
      </c>
      <c r="M238" s="23"/>
    </row>
    <row r="239" spans="1:13" s="10" customFormat="1" ht="84" x14ac:dyDescent="0.15">
      <c r="A239" s="331"/>
      <c r="B239" s="331"/>
      <c r="C239" s="176" t="s">
        <v>762</v>
      </c>
      <c r="D239" s="170" t="s">
        <v>483</v>
      </c>
      <c r="E239" s="171">
        <v>200.29</v>
      </c>
      <c r="F239" s="159" t="s">
        <v>11</v>
      </c>
      <c r="G239" s="160">
        <v>0</v>
      </c>
      <c r="H239" s="160">
        <v>0</v>
      </c>
      <c r="I239" s="160">
        <f t="shared" si="98"/>
        <v>0</v>
      </c>
      <c r="J239" s="160">
        <f t="shared" si="99"/>
        <v>0</v>
      </c>
      <c r="K239" s="160">
        <f t="shared" si="100"/>
        <v>0</v>
      </c>
      <c r="L239" s="165">
        <f t="shared" si="101"/>
        <v>0</v>
      </c>
      <c r="M239" s="23"/>
    </row>
    <row r="240" spans="1:13" s="10" customFormat="1" ht="75.599999999999994" x14ac:dyDescent="0.15">
      <c r="A240" s="331"/>
      <c r="B240" s="331"/>
      <c r="C240" s="176" t="s">
        <v>763</v>
      </c>
      <c r="D240" s="170" t="s">
        <v>1480</v>
      </c>
      <c r="E240" s="171">
        <v>2321.4499999999998</v>
      </c>
      <c r="F240" s="159" t="s">
        <v>11</v>
      </c>
      <c r="G240" s="160">
        <v>0</v>
      </c>
      <c r="H240" s="160">
        <v>0</v>
      </c>
      <c r="I240" s="160">
        <f t="shared" si="98"/>
        <v>0</v>
      </c>
      <c r="J240" s="160">
        <f t="shared" si="99"/>
        <v>0</v>
      </c>
      <c r="K240" s="160">
        <f t="shared" si="100"/>
        <v>0</v>
      </c>
      <c r="L240" s="165">
        <f t="shared" si="101"/>
        <v>0</v>
      </c>
      <c r="M240" s="23"/>
    </row>
    <row r="241" spans="1:14" s="10" customFormat="1" ht="33.6" x14ac:dyDescent="0.15">
      <c r="A241" s="331"/>
      <c r="B241" s="331"/>
      <c r="C241" s="176" t="s">
        <v>764</v>
      </c>
      <c r="D241" s="170" t="s">
        <v>484</v>
      </c>
      <c r="E241" s="171">
        <v>180.74</v>
      </c>
      <c r="F241" s="159" t="s">
        <v>11</v>
      </c>
      <c r="G241" s="160">
        <v>0</v>
      </c>
      <c r="H241" s="160">
        <v>0</v>
      </c>
      <c r="I241" s="160">
        <f t="shared" si="98"/>
        <v>0</v>
      </c>
      <c r="J241" s="160">
        <f t="shared" si="99"/>
        <v>0</v>
      </c>
      <c r="K241" s="160">
        <f t="shared" si="100"/>
        <v>0</v>
      </c>
      <c r="L241" s="165">
        <f t="shared" si="101"/>
        <v>0</v>
      </c>
      <c r="M241" s="23"/>
    </row>
    <row r="242" spans="1:14" s="10" customFormat="1" ht="33.6" x14ac:dyDescent="0.15">
      <c r="A242" s="331"/>
      <c r="B242" s="331"/>
      <c r="C242" s="176" t="s">
        <v>765</v>
      </c>
      <c r="D242" s="170" t="s">
        <v>1470</v>
      </c>
      <c r="E242" s="171">
        <v>567.13</v>
      </c>
      <c r="F242" s="159" t="s">
        <v>11</v>
      </c>
      <c r="G242" s="160">
        <v>0</v>
      </c>
      <c r="H242" s="160">
        <v>0</v>
      </c>
      <c r="I242" s="160">
        <f t="shared" si="98"/>
        <v>0</v>
      </c>
      <c r="J242" s="160">
        <f t="shared" si="99"/>
        <v>0</v>
      </c>
      <c r="K242" s="160">
        <f t="shared" si="100"/>
        <v>0</v>
      </c>
      <c r="L242" s="165">
        <f t="shared" si="101"/>
        <v>0</v>
      </c>
      <c r="M242" s="23"/>
    </row>
    <row r="243" spans="1:14" s="10" customFormat="1" ht="25.2" x14ac:dyDescent="0.15">
      <c r="A243" s="331"/>
      <c r="B243" s="331"/>
      <c r="C243" s="176" t="s">
        <v>1473</v>
      </c>
      <c r="D243" s="170" t="s">
        <v>1471</v>
      </c>
      <c r="E243" s="171">
        <v>567.13</v>
      </c>
      <c r="F243" s="159" t="s">
        <v>11</v>
      </c>
      <c r="G243" s="160">
        <v>0</v>
      </c>
      <c r="H243" s="160">
        <v>0</v>
      </c>
      <c r="I243" s="160">
        <f t="shared" ref="I243" si="102">G243+H243</f>
        <v>0</v>
      </c>
      <c r="J243" s="160">
        <f t="shared" ref="J243" si="103">TRUNC(E243*G243,2)</f>
        <v>0</v>
      </c>
      <c r="K243" s="160">
        <f t="shared" ref="K243" si="104">L243-J243</f>
        <v>0</v>
      </c>
      <c r="L243" s="165">
        <f t="shared" ref="L243" si="105">TRUNC(E243*I243,2)</f>
        <v>0</v>
      </c>
      <c r="M243" s="23"/>
    </row>
    <row r="244" spans="1:14" s="10" customFormat="1" ht="33.6" x14ac:dyDescent="0.15">
      <c r="A244" s="331"/>
      <c r="B244" s="331"/>
      <c r="C244" s="176" t="s">
        <v>1474</v>
      </c>
      <c r="D244" s="170" t="s">
        <v>1472</v>
      </c>
      <c r="E244" s="171">
        <v>567.13</v>
      </c>
      <c r="F244" s="159" t="s">
        <v>11</v>
      </c>
      <c r="G244" s="160">
        <v>0</v>
      </c>
      <c r="H244" s="160">
        <v>0</v>
      </c>
      <c r="I244" s="160">
        <f t="shared" ref="I244" si="106">G244+H244</f>
        <v>0</v>
      </c>
      <c r="J244" s="160">
        <f t="shared" ref="J244" si="107">TRUNC(E244*G244,2)</f>
        <v>0</v>
      </c>
      <c r="K244" s="160">
        <f t="shared" ref="K244" si="108">L244-J244</f>
        <v>0</v>
      </c>
      <c r="L244" s="165">
        <f t="shared" ref="L244" si="109">TRUNC(E244*I244,2)</f>
        <v>0</v>
      </c>
      <c r="M244" s="23"/>
    </row>
    <row r="245" spans="1:14" s="10" customFormat="1" ht="16.8" x14ac:dyDescent="0.15">
      <c r="A245" s="331"/>
      <c r="B245" s="331"/>
      <c r="C245" s="341" t="s">
        <v>1475</v>
      </c>
      <c r="D245" s="169" t="s">
        <v>1340</v>
      </c>
      <c r="E245" s="201"/>
      <c r="F245" s="202"/>
      <c r="G245" s="160"/>
      <c r="H245" s="160"/>
      <c r="I245" s="160"/>
      <c r="J245" s="160"/>
      <c r="K245" s="160"/>
      <c r="L245" s="165"/>
      <c r="M245" s="23"/>
    </row>
    <row r="246" spans="1:14" s="10" customFormat="1" ht="58.8" x14ac:dyDescent="0.15">
      <c r="A246" s="331"/>
      <c r="B246" s="331"/>
      <c r="C246" s="176" t="s">
        <v>1476</v>
      </c>
      <c r="D246" s="170" t="s">
        <v>485</v>
      </c>
      <c r="E246" s="171">
        <v>641.22</v>
      </c>
      <c r="F246" s="159" t="s">
        <v>11</v>
      </c>
      <c r="G246" s="160">
        <v>0</v>
      </c>
      <c r="H246" s="160">
        <v>0</v>
      </c>
      <c r="I246" s="160">
        <f t="shared" si="98"/>
        <v>0</v>
      </c>
      <c r="J246" s="160">
        <f t="shared" si="99"/>
        <v>0</v>
      </c>
      <c r="K246" s="160">
        <f t="shared" si="100"/>
        <v>0</v>
      </c>
      <c r="L246" s="165">
        <f t="shared" si="101"/>
        <v>0</v>
      </c>
      <c r="M246" s="23"/>
    </row>
    <row r="247" spans="1:14" s="10" customFormat="1" ht="42" x14ac:dyDescent="0.15">
      <c r="A247" s="331"/>
      <c r="B247" s="331"/>
      <c r="C247" s="176" t="s">
        <v>1477</v>
      </c>
      <c r="D247" s="170" t="s">
        <v>488</v>
      </c>
      <c r="E247" s="171">
        <v>156.56</v>
      </c>
      <c r="F247" s="159" t="s">
        <v>11</v>
      </c>
      <c r="G247" s="160">
        <v>0</v>
      </c>
      <c r="H247" s="160">
        <v>0</v>
      </c>
      <c r="I247" s="160">
        <f t="shared" si="98"/>
        <v>0</v>
      </c>
      <c r="J247" s="160">
        <f t="shared" si="99"/>
        <v>0</v>
      </c>
      <c r="K247" s="160">
        <f t="shared" si="100"/>
        <v>0</v>
      </c>
      <c r="L247" s="165">
        <f t="shared" si="101"/>
        <v>0</v>
      </c>
      <c r="M247" s="23"/>
    </row>
    <row r="248" spans="1:14" s="10" customFormat="1" ht="42" x14ac:dyDescent="0.15">
      <c r="A248" s="331"/>
      <c r="B248" s="331"/>
      <c r="C248" s="176" t="s">
        <v>1478</v>
      </c>
      <c r="D248" s="170" t="s">
        <v>486</v>
      </c>
      <c r="E248" s="171">
        <v>380.05</v>
      </c>
      <c r="F248" s="159" t="s">
        <v>11</v>
      </c>
      <c r="G248" s="160">
        <v>0</v>
      </c>
      <c r="H248" s="160">
        <v>0</v>
      </c>
      <c r="I248" s="160">
        <f t="shared" si="98"/>
        <v>0</v>
      </c>
      <c r="J248" s="160">
        <f t="shared" si="99"/>
        <v>0</v>
      </c>
      <c r="K248" s="160">
        <f t="shared" si="100"/>
        <v>0</v>
      </c>
      <c r="L248" s="165">
        <f t="shared" si="101"/>
        <v>0</v>
      </c>
      <c r="M248" s="23"/>
    </row>
    <row r="249" spans="1:14" s="10" customFormat="1" ht="42" x14ac:dyDescent="0.15">
      <c r="A249" s="331"/>
      <c r="B249" s="331"/>
      <c r="C249" s="176" t="s">
        <v>1479</v>
      </c>
      <c r="D249" s="170" t="s">
        <v>487</v>
      </c>
      <c r="E249" s="171">
        <v>637.35</v>
      </c>
      <c r="F249" s="159" t="s">
        <v>11</v>
      </c>
      <c r="G249" s="160">
        <v>0</v>
      </c>
      <c r="H249" s="160">
        <v>0</v>
      </c>
      <c r="I249" s="160">
        <f t="shared" si="98"/>
        <v>0</v>
      </c>
      <c r="J249" s="160">
        <f t="shared" si="99"/>
        <v>0</v>
      </c>
      <c r="K249" s="160">
        <f t="shared" si="100"/>
        <v>0</v>
      </c>
      <c r="L249" s="165">
        <f t="shared" si="101"/>
        <v>0</v>
      </c>
      <c r="M249" s="23"/>
    </row>
    <row r="250" spans="1:14" s="10" customFormat="1" ht="8.4" x14ac:dyDescent="0.15">
      <c r="A250" s="331"/>
      <c r="B250" s="331"/>
      <c r="C250" s="176"/>
      <c r="D250" s="203" t="s">
        <v>13</v>
      </c>
      <c r="E250" s="160"/>
      <c r="F250" s="159"/>
      <c r="G250" s="160"/>
      <c r="H250" s="160"/>
      <c r="I250" s="160"/>
      <c r="J250" s="172">
        <f>SUM(J232:J249)</f>
        <v>0</v>
      </c>
      <c r="K250" s="172">
        <f>SUM(K232:K249)</f>
        <v>0</v>
      </c>
      <c r="L250" s="204">
        <f>SUM(L232:L249)</f>
        <v>0</v>
      </c>
      <c r="M250" s="23"/>
    </row>
    <row r="251" spans="1:14" s="10" customFormat="1" ht="8.4" x14ac:dyDescent="0.15">
      <c r="A251" s="331"/>
      <c r="B251" s="331"/>
      <c r="C251" s="342"/>
      <c r="D251" s="32"/>
      <c r="E251" s="174"/>
      <c r="F251" s="173"/>
      <c r="G251" s="174"/>
      <c r="H251" s="174"/>
      <c r="I251" s="174"/>
      <c r="J251" s="174"/>
      <c r="K251" s="174"/>
      <c r="L251" s="175"/>
      <c r="M251" s="23"/>
    </row>
    <row r="252" spans="1:14" s="10" customFormat="1" ht="8.4" x14ac:dyDescent="0.15">
      <c r="A252" s="331"/>
      <c r="B252" s="331"/>
      <c r="C252" s="341" t="s">
        <v>766</v>
      </c>
      <c r="D252" s="184" t="s">
        <v>69</v>
      </c>
      <c r="E252" s="201"/>
      <c r="F252" s="202"/>
      <c r="G252" s="160"/>
      <c r="H252" s="160"/>
      <c r="I252" s="160"/>
      <c r="J252" s="160"/>
      <c r="K252" s="160"/>
      <c r="L252" s="165"/>
      <c r="M252" s="23"/>
    </row>
    <row r="253" spans="1:14" s="10" customFormat="1" ht="8.4" x14ac:dyDescent="0.15">
      <c r="A253" s="331"/>
      <c r="B253" s="331"/>
      <c r="C253" s="176" t="s">
        <v>767</v>
      </c>
      <c r="D253" s="277" t="s">
        <v>1292</v>
      </c>
      <c r="E253" s="303">
        <v>4654.45</v>
      </c>
      <c r="F253" s="159" t="s">
        <v>11</v>
      </c>
      <c r="G253" s="160">
        <v>0</v>
      </c>
      <c r="H253" s="160">
        <v>0</v>
      </c>
      <c r="I253" s="160">
        <f t="shared" ref="I253:I254" si="110">G253+H253</f>
        <v>0</v>
      </c>
      <c r="J253" s="160">
        <f t="shared" ref="J253:J254" si="111">TRUNC(E253*G253,2)</f>
        <v>0</v>
      </c>
      <c r="K253" s="160">
        <f t="shared" ref="K253:K254" si="112">L253-J253</f>
        <v>0</v>
      </c>
      <c r="L253" s="165">
        <f t="shared" ref="L253:L254" si="113">TRUNC(E253*I253,2)</f>
        <v>0</v>
      </c>
      <c r="M253" s="23"/>
    </row>
    <row r="254" spans="1:14" s="10" customFormat="1" ht="8.4" x14ac:dyDescent="0.15">
      <c r="A254" s="331"/>
      <c r="B254" s="331"/>
      <c r="C254" s="176" t="s">
        <v>768</v>
      </c>
      <c r="D254" s="277" t="s">
        <v>1293</v>
      </c>
      <c r="E254" s="303">
        <v>3074</v>
      </c>
      <c r="F254" s="159" t="s">
        <v>11</v>
      </c>
      <c r="G254" s="160">
        <v>0</v>
      </c>
      <c r="H254" s="160">
        <v>0</v>
      </c>
      <c r="I254" s="160">
        <f t="shared" si="110"/>
        <v>0</v>
      </c>
      <c r="J254" s="160">
        <f t="shared" si="111"/>
        <v>0</v>
      </c>
      <c r="K254" s="160">
        <f t="shared" si="112"/>
        <v>0</v>
      </c>
      <c r="L254" s="165">
        <f t="shared" si="113"/>
        <v>0</v>
      </c>
      <c r="M254" s="23"/>
    </row>
    <row r="255" spans="1:14" s="10" customFormat="1" ht="16.8" x14ac:dyDescent="0.15">
      <c r="A255" s="331"/>
      <c r="B255" s="331"/>
      <c r="C255" s="176" t="s">
        <v>769</v>
      </c>
      <c r="D255" s="277" t="s">
        <v>1483</v>
      </c>
      <c r="E255" s="303">
        <f>752.99+862.28+229.86</f>
        <v>1845.13</v>
      </c>
      <c r="F255" s="159" t="s">
        <v>11</v>
      </c>
      <c r="G255" s="160">
        <v>0</v>
      </c>
      <c r="H255" s="160">
        <v>0</v>
      </c>
      <c r="I255" s="160">
        <f t="shared" ref="I255" si="114">G255+H255</f>
        <v>0</v>
      </c>
      <c r="J255" s="160">
        <f t="shared" ref="J255" si="115">TRUNC(E255*G255,2)</f>
        <v>0</v>
      </c>
      <c r="K255" s="160">
        <f t="shared" ref="K255" si="116">L255-J255</f>
        <v>0</v>
      </c>
      <c r="L255" s="165">
        <f t="shared" ref="L255" si="117">TRUNC(E255*I255,2)</f>
        <v>0</v>
      </c>
      <c r="M255" s="23"/>
      <c r="N255" s="300"/>
    </row>
    <row r="256" spans="1:14" s="10" customFormat="1" ht="58.8" x14ac:dyDescent="0.15">
      <c r="A256" s="331"/>
      <c r="B256" s="331"/>
      <c r="C256" s="176" t="s">
        <v>770</v>
      </c>
      <c r="D256" s="170" t="s">
        <v>1488</v>
      </c>
      <c r="E256" s="171">
        <v>121.60000000000001</v>
      </c>
      <c r="F256" s="159" t="s">
        <v>11</v>
      </c>
      <c r="G256" s="160">
        <v>0</v>
      </c>
      <c r="H256" s="160">
        <v>0</v>
      </c>
      <c r="I256" s="160">
        <f t="shared" ref="I256:I261" si="118">G256+H256</f>
        <v>0</v>
      </c>
      <c r="J256" s="160">
        <f t="shared" ref="J256:J261" si="119">TRUNC(E256*G256,2)</f>
        <v>0</v>
      </c>
      <c r="K256" s="160">
        <f t="shared" ref="K256:K261" si="120">L256-J256</f>
        <v>0</v>
      </c>
      <c r="L256" s="165">
        <f t="shared" ref="L256:L261" si="121">TRUNC(E256*I256,2)</f>
        <v>0</v>
      </c>
      <c r="M256" s="23"/>
    </row>
    <row r="257" spans="1:13" s="10" customFormat="1" ht="75.599999999999994" x14ac:dyDescent="0.15">
      <c r="A257" s="331"/>
      <c r="B257" s="331"/>
      <c r="C257" s="176" t="s">
        <v>1290</v>
      </c>
      <c r="D257" s="170" t="s">
        <v>1572</v>
      </c>
      <c r="E257" s="171">
        <v>1705.3799999999999</v>
      </c>
      <c r="F257" s="159" t="s">
        <v>11</v>
      </c>
      <c r="G257" s="160">
        <v>0</v>
      </c>
      <c r="H257" s="160">
        <v>0</v>
      </c>
      <c r="I257" s="160">
        <f t="shared" si="118"/>
        <v>0</v>
      </c>
      <c r="J257" s="160">
        <f t="shared" si="119"/>
        <v>0</v>
      </c>
      <c r="K257" s="160">
        <f t="shared" si="120"/>
        <v>0</v>
      </c>
      <c r="L257" s="165">
        <f t="shared" si="121"/>
        <v>0</v>
      </c>
      <c r="M257" s="23"/>
    </row>
    <row r="258" spans="1:13" s="10" customFormat="1" ht="42" x14ac:dyDescent="0.15">
      <c r="A258" s="331"/>
      <c r="B258" s="331"/>
      <c r="C258" s="176" t="s">
        <v>1290</v>
      </c>
      <c r="D258" s="170" t="s">
        <v>1485</v>
      </c>
      <c r="E258" s="171">
        <v>180.98</v>
      </c>
      <c r="F258" s="159" t="s">
        <v>11</v>
      </c>
      <c r="G258" s="160">
        <v>0</v>
      </c>
      <c r="H258" s="160">
        <v>0</v>
      </c>
      <c r="I258" s="160">
        <f t="shared" si="118"/>
        <v>0</v>
      </c>
      <c r="J258" s="160">
        <f t="shared" si="119"/>
        <v>0</v>
      </c>
      <c r="K258" s="160">
        <f t="shared" si="120"/>
        <v>0</v>
      </c>
      <c r="L258" s="165">
        <f t="shared" si="121"/>
        <v>0</v>
      </c>
      <c r="M258" s="23"/>
    </row>
    <row r="259" spans="1:13" s="10" customFormat="1" ht="58.8" x14ac:dyDescent="0.15">
      <c r="A259" s="331"/>
      <c r="B259" s="331"/>
      <c r="C259" s="176" t="s">
        <v>1291</v>
      </c>
      <c r="D259" s="170" t="s">
        <v>512</v>
      </c>
      <c r="E259" s="171">
        <v>3449.77</v>
      </c>
      <c r="F259" s="159" t="s">
        <v>11</v>
      </c>
      <c r="G259" s="160">
        <v>0</v>
      </c>
      <c r="H259" s="160">
        <v>0</v>
      </c>
      <c r="I259" s="160">
        <f t="shared" si="118"/>
        <v>0</v>
      </c>
      <c r="J259" s="160">
        <f t="shared" si="119"/>
        <v>0</v>
      </c>
      <c r="K259" s="160">
        <f t="shared" si="120"/>
        <v>0</v>
      </c>
      <c r="L259" s="165">
        <f t="shared" si="121"/>
        <v>0</v>
      </c>
      <c r="M259" s="23"/>
    </row>
    <row r="260" spans="1:13" s="10" customFormat="1" ht="33.6" x14ac:dyDescent="0.15">
      <c r="A260" s="331"/>
      <c r="B260" s="331"/>
      <c r="C260" s="176" t="s">
        <v>1484</v>
      </c>
      <c r="D260" s="170" t="s">
        <v>538</v>
      </c>
      <c r="E260" s="171">
        <v>692.73</v>
      </c>
      <c r="F260" s="159" t="s">
        <v>11</v>
      </c>
      <c r="G260" s="160">
        <v>0</v>
      </c>
      <c r="H260" s="160">
        <v>0</v>
      </c>
      <c r="I260" s="160">
        <f t="shared" si="118"/>
        <v>0</v>
      </c>
      <c r="J260" s="160">
        <f t="shared" si="119"/>
        <v>0</v>
      </c>
      <c r="K260" s="160">
        <f t="shared" si="120"/>
        <v>0</v>
      </c>
      <c r="L260" s="165">
        <f t="shared" si="121"/>
        <v>0</v>
      </c>
      <c r="M260" s="23"/>
    </row>
    <row r="261" spans="1:13" s="10" customFormat="1" ht="16.8" x14ac:dyDescent="0.15">
      <c r="A261" s="331"/>
      <c r="B261" s="331"/>
      <c r="C261" s="176" t="s">
        <v>1489</v>
      </c>
      <c r="D261" s="170" t="s">
        <v>1490</v>
      </c>
      <c r="E261" s="171">
        <v>12.47</v>
      </c>
      <c r="F261" s="159" t="s">
        <v>11</v>
      </c>
      <c r="G261" s="160">
        <v>0</v>
      </c>
      <c r="H261" s="160">
        <v>0</v>
      </c>
      <c r="I261" s="160">
        <f t="shared" si="118"/>
        <v>0</v>
      </c>
      <c r="J261" s="160">
        <f t="shared" si="119"/>
        <v>0</v>
      </c>
      <c r="K261" s="160">
        <f t="shared" si="120"/>
        <v>0</v>
      </c>
      <c r="L261" s="165">
        <f t="shared" si="121"/>
        <v>0</v>
      </c>
      <c r="M261" s="23"/>
    </row>
    <row r="262" spans="1:13" s="10" customFormat="1" ht="8.4" x14ac:dyDescent="0.15">
      <c r="A262" s="331"/>
      <c r="B262" s="331"/>
      <c r="C262" s="176"/>
      <c r="D262" s="203" t="s">
        <v>13</v>
      </c>
      <c r="E262" s="160"/>
      <c r="F262" s="159"/>
      <c r="G262" s="160"/>
      <c r="H262" s="160"/>
      <c r="I262" s="160"/>
      <c r="J262" s="172">
        <f>SUM(J253:J261)</f>
        <v>0</v>
      </c>
      <c r="K262" s="172">
        <f>SUM(K253:K261)</f>
        <v>0</v>
      </c>
      <c r="L262" s="204">
        <f>SUM(L253:L261)</f>
        <v>0</v>
      </c>
      <c r="M262" s="23"/>
    </row>
    <row r="263" spans="1:13" s="10" customFormat="1" ht="8.4" x14ac:dyDescent="0.15">
      <c r="A263" s="331"/>
      <c r="B263" s="331"/>
      <c r="C263" s="342"/>
      <c r="D263" s="32"/>
      <c r="E263" s="174"/>
      <c r="F263" s="173"/>
      <c r="G263" s="174"/>
      <c r="H263" s="174"/>
      <c r="I263" s="174"/>
      <c r="J263" s="174"/>
      <c r="K263" s="174"/>
      <c r="L263" s="175"/>
      <c r="M263" s="23"/>
    </row>
    <row r="264" spans="1:13" s="10" customFormat="1" ht="8.4" x14ac:dyDescent="0.15">
      <c r="A264" s="331"/>
      <c r="B264" s="331"/>
      <c r="C264" s="176"/>
      <c r="D264" s="170"/>
      <c r="E264" s="171"/>
      <c r="F264" s="159"/>
      <c r="G264" s="160"/>
      <c r="H264" s="160"/>
      <c r="I264" s="160"/>
      <c r="J264" s="160"/>
      <c r="K264" s="160"/>
      <c r="L264" s="165"/>
      <c r="M264" s="23"/>
    </row>
    <row r="265" spans="1:13" s="273" customFormat="1" ht="8.4" x14ac:dyDescent="0.15">
      <c r="A265" s="336"/>
      <c r="B265" s="336"/>
      <c r="C265" s="341" t="s">
        <v>771</v>
      </c>
      <c r="D265" s="184" t="s">
        <v>1455</v>
      </c>
      <c r="E265" s="201"/>
      <c r="F265" s="202"/>
      <c r="G265" s="160"/>
      <c r="H265" s="160"/>
      <c r="I265" s="160"/>
      <c r="J265" s="160"/>
      <c r="K265" s="160"/>
      <c r="L265" s="165"/>
      <c r="M265" s="272"/>
    </row>
    <row r="266" spans="1:13" s="273" customFormat="1" ht="16.8" x14ac:dyDescent="0.15">
      <c r="A266" s="336"/>
      <c r="B266" s="336"/>
      <c r="C266" s="176" t="s">
        <v>772</v>
      </c>
      <c r="D266" s="277" t="s">
        <v>1573</v>
      </c>
      <c r="E266" s="303">
        <v>14.4</v>
      </c>
      <c r="F266" s="159" t="s">
        <v>11</v>
      </c>
      <c r="G266" s="160">
        <v>0</v>
      </c>
      <c r="H266" s="160">
        <v>0</v>
      </c>
      <c r="I266" s="160">
        <f t="shared" ref="I266:I267" si="122">G266+H266</f>
        <v>0</v>
      </c>
      <c r="J266" s="160">
        <f t="shared" ref="J266:J267" si="123">TRUNC(E266*G266,2)</f>
        <v>0</v>
      </c>
      <c r="K266" s="160">
        <f t="shared" ref="K266:K267" si="124">L266-J266</f>
        <v>0</v>
      </c>
      <c r="L266" s="165">
        <f t="shared" ref="L266:L267" si="125">TRUNC(E266*I266,2)</f>
        <v>0</v>
      </c>
      <c r="M266" s="272"/>
    </row>
    <row r="267" spans="1:13" s="273" customFormat="1" ht="16.8" x14ac:dyDescent="0.15">
      <c r="A267" s="336"/>
      <c r="B267" s="336"/>
      <c r="C267" s="176" t="s">
        <v>1287</v>
      </c>
      <c r="D267" s="277" t="s">
        <v>1456</v>
      </c>
      <c r="E267" s="303">
        <v>7.2</v>
      </c>
      <c r="F267" s="159" t="s">
        <v>11</v>
      </c>
      <c r="G267" s="160">
        <v>0</v>
      </c>
      <c r="H267" s="160">
        <v>0</v>
      </c>
      <c r="I267" s="160">
        <f t="shared" si="122"/>
        <v>0</v>
      </c>
      <c r="J267" s="160">
        <f t="shared" si="123"/>
        <v>0</v>
      </c>
      <c r="K267" s="160">
        <f t="shared" si="124"/>
        <v>0</v>
      </c>
      <c r="L267" s="165">
        <f t="shared" si="125"/>
        <v>0</v>
      </c>
      <c r="M267" s="272"/>
    </row>
    <row r="268" spans="1:13" s="273" customFormat="1" ht="8.4" x14ac:dyDescent="0.15">
      <c r="A268" s="336"/>
      <c r="B268" s="336"/>
      <c r="C268" s="176" t="s">
        <v>1459</v>
      </c>
      <c r="D268" s="170" t="s">
        <v>1457</v>
      </c>
      <c r="E268" s="171">
        <v>11.7</v>
      </c>
      <c r="F268" s="159" t="s">
        <v>11</v>
      </c>
      <c r="G268" s="160">
        <v>0</v>
      </c>
      <c r="H268" s="160">
        <v>0</v>
      </c>
      <c r="I268" s="160">
        <f>G268+H268</f>
        <v>0</v>
      </c>
      <c r="J268" s="160">
        <f>TRUNC(E268*G268,2)</f>
        <v>0</v>
      </c>
      <c r="K268" s="160">
        <f>L268-J268</f>
        <v>0</v>
      </c>
      <c r="L268" s="165">
        <f>TRUNC(E268*I268,2)</f>
        <v>0</v>
      </c>
      <c r="M268" s="272"/>
    </row>
    <row r="269" spans="1:13" s="273" customFormat="1" ht="16.8" x14ac:dyDescent="0.15">
      <c r="A269" s="336"/>
      <c r="B269" s="336"/>
      <c r="C269" s="176" t="s">
        <v>1460</v>
      </c>
      <c r="D269" s="170" t="s">
        <v>1458</v>
      </c>
      <c r="E269" s="171">
        <v>2.56</v>
      </c>
      <c r="F269" s="159" t="s">
        <v>11</v>
      </c>
      <c r="G269" s="160">
        <v>0</v>
      </c>
      <c r="H269" s="160">
        <v>0</v>
      </c>
      <c r="I269" s="160">
        <f>G269+H269</f>
        <v>0</v>
      </c>
      <c r="J269" s="160">
        <f>TRUNC(E269*G269,2)</f>
        <v>0</v>
      </c>
      <c r="K269" s="160">
        <f>L269-J269</f>
        <v>0</v>
      </c>
      <c r="L269" s="165">
        <f>TRUNC(E269*I269,2)</f>
        <v>0</v>
      </c>
      <c r="M269" s="272"/>
    </row>
    <row r="270" spans="1:13" s="273" customFormat="1" ht="8.4" x14ac:dyDescent="0.15">
      <c r="A270" s="336"/>
      <c r="B270" s="336"/>
      <c r="C270" s="176"/>
      <c r="D270" s="203" t="s">
        <v>13</v>
      </c>
      <c r="E270" s="160"/>
      <c r="F270" s="159"/>
      <c r="G270" s="160"/>
      <c r="H270" s="160"/>
      <c r="I270" s="160"/>
      <c r="J270" s="172">
        <f>SUM(J266:J269)</f>
        <v>0</v>
      </c>
      <c r="K270" s="172">
        <f>SUM(K266:K269)</f>
        <v>0</v>
      </c>
      <c r="L270" s="204">
        <f>SUM(L266:L269)</f>
        <v>0</v>
      </c>
      <c r="M270" s="272"/>
    </row>
    <row r="271" spans="1:13" s="273" customFormat="1" ht="8.4" x14ac:dyDescent="0.15">
      <c r="A271" s="336"/>
      <c r="B271" s="336"/>
      <c r="C271" s="342"/>
      <c r="D271" s="32"/>
      <c r="E271" s="174"/>
      <c r="F271" s="173"/>
      <c r="G271" s="174"/>
      <c r="H271" s="174"/>
      <c r="I271" s="174"/>
      <c r="J271" s="174"/>
      <c r="K271" s="174"/>
      <c r="L271" s="175"/>
      <c r="M271" s="272"/>
    </row>
    <row r="272" spans="1:13" s="273" customFormat="1" ht="8.4" x14ac:dyDescent="0.15">
      <c r="A272" s="336"/>
      <c r="B272" s="336"/>
      <c r="C272" s="176"/>
      <c r="D272" s="170"/>
      <c r="E272" s="171"/>
      <c r="F272" s="159"/>
      <c r="G272" s="160"/>
      <c r="H272" s="160"/>
      <c r="I272" s="160"/>
      <c r="J272" s="160"/>
      <c r="K272" s="160"/>
      <c r="L272" s="165"/>
      <c r="M272" s="272"/>
    </row>
    <row r="273" spans="1:16" s="10" customFormat="1" ht="8.4" x14ac:dyDescent="0.15">
      <c r="A273" s="331"/>
      <c r="B273" s="331"/>
      <c r="C273" s="341" t="s">
        <v>773</v>
      </c>
      <c r="D273" s="184" t="s">
        <v>1284</v>
      </c>
      <c r="E273" s="201"/>
      <c r="F273" s="202"/>
      <c r="G273" s="160"/>
      <c r="H273" s="160"/>
      <c r="I273" s="160"/>
      <c r="J273" s="160"/>
      <c r="K273" s="160"/>
      <c r="L273" s="165"/>
      <c r="M273" s="23"/>
    </row>
    <row r="274" spans="1:16" s="10" customFormat="1" ht="16.8" x14ac:dyDescent="0.15">
      <c r="A274" s="331"/>
      <c r="B274" s="331"/>
      <c r="C274" s="176" t="s">
        <v>774</v>
      </c>
      <c r="D274" s="170" t="s">
        <v>1285</v>
      </c>
      <c r="E274" s="171">
        <v>221.26</v>
      </c>
      <c r="F274" s="159" t="s">
        <v>11</v>
      </c>
      <c r="G274" s="160">
        <v>0</v>
      </c>
      <c r="H274" s="160">
        <v>0</v>
      </c>
      <c r="I274" s="160">
        <f>G274+H274</f>
        <v>0</v>
      </c>
      <c r="J274" s="160">
        <f>TRUNC(E274*G274,2)</f>
        <v>0</v>
      </c>
      <c r="K274" s="160">
        <f>L274-J274</f>
        <v>0</v>
      </c>
      <c r="L274" s="165">
        <f>TRUNC(E274*I274,2)</f>
        <v>0</v>
      </c>
      <c r="M274" s="23"/>
    </row>
    <row r="275" spans="1:16" s="10" customFormat="1" ht="16.8" x14ac:dyDescent="0.15">
      <c r="A275" s="331"/>
      <c r="B275" s="331"/>
      <c r="C275" s="176" t="s">
        <v>1461</v>
      </c>
      <c r="D275" s="170" t="s">
        <v>1286</v>
      </c>
      <c r="E275" s="171">
        <v>221.26</v>
      </c>
      <c r="F275" s="159" t="s">
        <v>11</v>
      </c>
      <c r="G275" s="160">
        <v>0</v>
      </c>
      <c r="H275" s="160">
        <v>0</v>
      </c>
      <c r="I275" s="160">
        <f>G275+H275</f>
        <v>0</v>
      </c>
      <c r="J275" s="160">
        <f>TRUNC(E275*G275,2)</f>
        <v>0</v>
      </c>
      <c r="K275" s="160">
        <f>L275-J275</f>
        <v>0</v>
      </c>
      <c r="L275" s="165">
        <f>TRUNC(E275*I275,2)</f>
        <v>0</v>
      </c>
      <c r="M275" s="23"/>
    </row>
    <row r="276" spans="1:16" s="10" customFormat="1" ht="8.4" x14ac:dyDescent="0.15">
      <c r="A276" s="331"/>
      <c r="B276" s="331"/>
      <c r="C276" s="176"/>
      <c r="D276" s="203" t="s">
        <v>13</v>
      </c>
      <c r="E276" s="160"/>
      <c r="F276" s="159"/>
      <c r="G276" s="160"/>
      <c r="H276" s="160"/>
      <c r="I276" s="160"/>
      <c r="J276" s="172">
        <f>SUM(J274:J275)</f>
        <v>0</v>
      </c>
      <c r="K276" s="172">
        <f>SUM(K274:K275)</f>
        <v>0</v>
      </c>
      <c r="L276" s="204">
        <f>SUM(L274:L275)</f>
        <v>0</v>
      </c>
      <c r="M276" s="23"/>
    </row>
    <row r="277" spans="1:16" s="10" customFormat="1" ht="8.4" x14ac:dyDescent="0.15">
      <c r="A277" s="331"/>
      <c r="B277" s="331"/>
      <c r="C277" s="342"/>
      <c r="D277" s="32"/>
      <c r="E277" s="174"/>
      <c r="F277" s="173"/>
      <c r="G277" s="174"/>
      <c r="H277" s="174"/>
      <c r="I277" s="174"/>
      <c r="J277" s="174"/>
      <c r="K277" s="174"/>
      <c r="L277" s="175"/>
      <c r="M277" s="23"/>
    </row>
    <row r="278" spans="1:16" s="10" customFormat="1" ht="8.4" x14ac:dyDescent="0.15">
      <c r="A278" s="331"/>
      <c r="B278" s="331"/>
      <c r="C278" s="176"/>
      <c r="D278" s="170"/>
      <c r="E278" s="171"/>
      <c r="F278" s="159"/>
      <c r="G278" s="160"/>
      <c r="H278" s="160"/>
      <c r="I278" s="160"/>
      <c r="J278" s="160"/>
      <c r="K278" s="160"/>
      <c r="L278" s="165"/>
      <c r="M278" s="23"/>
    </row>
    <row r="279" spans="1:16" s="10" customFormat="1" ht="8.4" x14ac:dyDescent="0.15">
      <c r="A279" s="331"/>
      <c r="B279" s="331"/>
      <c r="C279" s="341" t="s">
        <v>775</v>
      </c>
      <c r="D279" s="184" t="s">
        <v>590</v>
      </c>
      <c r="E279" s="201"/>
      <c r="F279" s="202"/>
      <c r="G279" s="160"/>
      <c r="H279" s="160"/>
      <c r="I279" s="160"/>
      <c r="J279" s="160"/>
      <c r="K279" s="160"/>
      <c r="L279" s="165"/>
      <c r="M279" s="23"/>
    </row>
    <row r="280" spans="1:16" s="273" customFormat="1" ht="16.8" x14ac:dyDescent="0.15">
      <c r="A280" s="336"/>
      <c r="B280" s="336"/>
      <c r="C280" s="176" t="s">
        <v>772</v>
      </c>
      <c r="D280" s="277" t="s">
        <v>1528</v>
      </c>
      <c r="E280" s="303">
        <v>1125</v>
      </c>
      <c r="F280" s="159" t="s">
        <v>12</v>
      </c>
      <c r="G280" s="160">
        <v>0</v>
      </c>
      <c r="H280" s="160">
        <v>0</v>
      </c>
      <c r="I280" s="160">
        <f t="shared" ref="I280:I281" si="126">G280+H280</f>
        <v>0</v>
      </c>
      <c r="J280" s="160">
        <f t="shared" ref="J280:J281" si="127">TRUNC(E280*G280,2)</f>
        <v>0</v>
      </c>
      <c r="K280" s="160">
        <f t="shared" ref="K280:K281" si="128">L280-J280</f>
        <v>0</v>
      </c>
      <c r="L280" s="165">
        <f t="shared" ref="L280:L281" si="129">TRUNC(E280*I280,2)</f>
        <v>0</v>
      </c>
      <c r="M280" s="272"/>
      <c r="P280" s="10"/>
    </row>
    <row r="281" spans="1:16" s="273" customFormat="1" ht="16.8" x14ac:dyDescent="0.15">
      <c r="A281" s="336"/>
      <c r="B281" s="336"/>
      <c r="C281" s="176" t="s">
        <v>1287</v>
      </c>
      <c r="D281" s="277" t="s">
        <v>1529</v>
      </c>
      <c r="E281" s="303">
        <v>384</v>
      </c>
      <c r="F281" s="159" t="s">
        <v>12</v>
      </c>
      <c r="G281" s="160">
        <v>0</v>
      </c>
      <c r="H281" s="160">
        <v>0</v>
      </c>
      <c r="I281" s="160">
        <f t="shared" si="126"/>
        <v>0</v>
      </c>
      <c r="J281" s="160">
        <f t="shared" si="127"/>
        <v>0</v>
      </c>
      <c r="K281" s="160">
        <f t="shared" si="128"/>
        <v>0</v>
      </c>
      <c r="L281" s="165">
        <f t="shared" si="129"/>
        <v>0</v>
      </c>
      <c r="M281" s="272"/>
      <c r="P281" s="10"/>
    </row>
    <row r="282" spans="1:16" s="10" customFormat="1" ht="92.4" x14ac:dyDescent="0.15">
      <c r="A282" s="331"/>
      <c r="B282" s="331"/>
      <c r="C282" s="176" t="s">
        <v>776</v>
      </c>
      <c r="D282" s="170" t="s">
        <v>513</v>
      </c>
      <c r="E282" s="171">
        <v>1875.26</v>
      </c>
      <c r="F282" s="159" t="s">
        <v>12</v>
      </c>
      <c r="G282" s="160">
        <v>0</v>
      </c>
      <c r="H282" s="160">
        <v>0</v>
      </c>
      <c r="I282" s="160">
        <f>G282+H282</f>
        <v>0</v>
      </c>
      <c r="J282" s="160">
        <f>TRUNC(E282*G282,2)</f>
        <v>0</v>
      </c>
      <c r="K282" s="160">
        <f>L282-J282</f>
        <v>0</v>
      </c>
      <c r="L282" s="165">
        <f>TRUNC(E282*I282,2)</f>
        <v>0</v>
      </c>
      <c r="M282" s="23"/>
    </row>
    <row r="283" spans="1:16" s="10" customFormat="1" ht="8.4" x14ac:dyDescent="0.15">
      <c r="A283" s="331"/>
      <c r="B283" s="331"/>
      <c r="C283" s="176"/>
      <c r="D283" s="203" t="s">
        <v>13</v>
      </c>
      <c r="E283" s="160"/>
      <c r="F283" s="159"/>
      <c r="G283" s="160"/>
      <c r="H283" s="160"/>
      <c r="I283" s="160"/>
      <c r="J283" s="172">
        <f>SUM(J282)</f>
        <v>0</v>
      </c>
      <c r="K283" s="172">
        <f>SUM(K282)</f>
        <v>0</v>
      </c>
      <c r="L283" s="204">
        <f>SUM(L282)</f>
        <v>0</v>
      </c>
      <c r="M283" s="23"/>
    </row>
    <row r="284" spans="1:16" s="10" customFormat="1" ht="8.4" x14ac:dyDescent="0.15">
      <c r="A284" s="331"/>
      <c r="B284" s="331"/>
      <c r="C284" s="342"/>
      <c r="D284" s="32"/>
      <c r="E284" s="174"/>
      <c r="F284" s="173"/>
      <c r="G284" s="174"/>
      <c r="H284" s="174"/>
      <c r="I284" s="174"/>
      <c r="J284" s="174"/>
      <c r="K284" s="174"/>
      <c r="L284" s="175"/>
      <c r="M284" s="23"/>
    </row>
    <row r="285" spans="1:16" s="10" customFormat="1" ht="8.4" x14ac:dyDescent="0.15">
      <c r="A285" s="331"/>
      <c r="B285" s="331"/>
      <c r="C285" s="176"/>
      <c r="D285" s="170"/>
      <c r="E285" s="171"/>
      <c r="F285" s="159"/>
      <c r="G285" s="160"/>
      <c r="H285" s="160"/>
      <c r="I285" s="160"/>
      <c r="J285" s="160"/>
      <c r="K285" s="160"/>
      <c r="L285" s="165"/>
      <c r="M285" s="23"/>
    </row>
    <row r="286" spans="1:16" s="10" customFormat="1" ht="8.4" x14ac:dyDescent="0.15">
      <c r="A286" s="331"/>
      <c r="B286" s="331"/>
      <c r="C286" s="341" t="s">
        <v>1462</v>
      </c>
      <c r="D286" s="184" t="s">
        <v>602</v>
      </c>
      <c r="E286" s="201"/>
      <c r="F286" s="202"/>
      <c r="G286" s="160"/>
      <c r="H286" s="160"/>
      <c r="I286" s="160"/>
      <c r="J286" s="160"/>
      <c r="K286" s="160"/>
      <c r="L286" s="165"/>
      <c r="M286" s="23"/>
    </row>
    <row r="287" spans="1:16" s="10" customFormat="1" ht="16.8" x14ac:dyDescent="0.15">
      <c r="A287" s="331"/>
      <c r="B287" s="331"/>
      <c r="C287" s="176" t="s">
        <v>1463</v>
      </c>
      <c r="D287" s="170" t="s">
        <v>604</v>
      </c>
      <c r="E287" s="171">
        <v>260</v>
      </c>
      <c r="F287" s="159" t="s">
        <v>12</v>
      </c>
      <c r="G287" s="160">
        <v>0</v>
      </c>
      <c r="H287" s="160">
        <v>0</v>
      </c>
      <c r="I287" s="160">
        <f>G287+H287</f>
        <v>0</v>
      </c>
      <c r="J287" s="160">
        <f>TRUNC(E287*G287,2)</f>
        <v>0</v>
      </c>
      <c r="K287" s="160">
        <f>L287-J287</f>
        <v>0</v>
      </c>
      <c r="L287" s="165">
        <f>TRUNC(E287*I287,2)</f>
        <v>0</v>
      </c>
      <c r="M287" s="23"/>
    </row>
    <row r="288" spans="1:16" s="10" customFormat="1" ht="16.8" x14ac:dyDescent="0.15">
      <c r="A288" s="331"/>
      <c r="B288" s="331"/>
      <c r="C288" s="176" t="s">
        <v>1464</v>
      </c>
      <c r="D288" s="170" t="s">
        <v>1487</v>
      </c>
      <c r="E288" s="171">
        <f>88*2*1.65</f>
        <v>290.39999999999998</v>
      </c>
      <c r="F288" s="159" t="s">
        <v>12</v>
      </c>
      <c r="G288" s="160">
        <v>0</v>
      </c>
      <c r="H288" s="160">
        <v>0</v>
      </c>
      <c r="I288" s="160">
        <f>G288+H288</f>
        <v>0</v>
      </c>
      <c r="J288" s="160">
        <f>TRUNC(E288*G288,2)</f>
        <v>0</v>
      </c>
      <c r="K288" s="160">
        <f>L288-J288</f>
        <v>0</v>
      </c>
      <c r="L288" s="165">
        <f>TRUNC(E288*I288,2)</f>
        <v>0</v>
      </c>
      <c r="M288" s="23"/>
    </row>
    <row r="289" spans="1:13" s="10" customFormat="1" ht="8.4" x14ac:dyDescent="0.15">
      <c r="A289" s="331"/>
      <c r="B289" s="331"/>
      <c r="C289" s="176" t="s">
        <v>1465</v>
      </c>
      <c r="D289" s="170" t="s">
        <v>603</v>
      </c>
      <c r="E289" s="171">
        <v>268</v>
      </c>
      <c r="F289" s="159" t="s">
        <v>12</v>
      </c>
      <c r="G289" s="160">
        <v>0</v>
      </c>
      <c r="H289" s="160">
        <v>0</v>
      </c>
      <c r="I289" s="160">
        <f>G289+H289</f>
        <v>0</v>
      </c>
      <c r="J289" s="160">
        <f>TRUNC(E289*G289,2)</f>
        <v>0</v>
      </c>
      <c r="K289" s="160">
        <f>L289-J289</f>
        <v>0</v>
      </c>
      <c r="L289" s="165">
        <f>TRUNC(E289*I289,2)</f>
        <v>0</v>
      </c>
      <c r="M289" s="23"/>
    </row>
    <row r="290" spans="1:13" s="10" customFormat="1" ht="8.4" x14ac:dyDescent="0.15">
      <c r="A290" s="331"/>
      <c r="B290" s="331"/>
      <c r="C290" s="176" t="s">
        <v>1486</v>
      </c>
      <c r="D290" s="170" t="s">
        <v>1382</v>
      </c>
      <c r="E290" s="171">
        <v>110</v>
      </c>
      <c r="F290" s="159" t="s">
        <v>12</v>
      </c>
      <c r="G290" s="160">
        <v>0</v>
      </c>
      <c r="H290" s="160">
        <v>0</v>
      </c>
      <c r="I290" s="160">
        <f>G290+H290</f>
        <v>0</v>
      </c>
      <c r="J290" s="160">
        <f>TRUNC(E290*G290,2)</f>
        <v>0</v>
      </c>
      <c r="K290" s="160">
        <f>L290-J290</f>
        <v>0</v>
      </c>
      <c r="L290" s="165">
        <f>TRUNC(E290*I290,2)</f>
        <v>0</v>
      </c>
      <c r="M290" s="23"/>
    </row>
    <row r="291" spans="1:13" s="10" customFormat="1" ht="8.4" x14ac:dyDescent="0.15">
      <c r="A291" s="331"/>
      <c r="B291" s="331"/>
      <c r="C291" s="176"/>
      <c r="D291" s="203" t="s">
        <v>13</v>
      </c>
      <c r="E291" s="160"/>
      <c r="F291" s="159"/>
      <c r="G291" s="160"/>
      <c r="H291" s="160"/>
      <c r="I291" s="160"/>
      <c r="J291" s="172">
        <f>SUM(J287:J290)</f>
        <v>0</v>
      </c>
      <c r="K291" s="172">
        <f>SUM(K287:K290)</f>
        <v>0</v>
      </c>
      <c r="L291" s="204">
        <f>SUM(L287:L290)</f>
        <v>0</v>
      </c>
      <c r="M291" s="23"/>
    </row>
    <row r="292" spans="1:13" s="10" customFormat="1" ht="8.4" x14ac:dyDescent="0.15">
      <c r="A292" s="331"/>
      <c r="B292" s="331"/>
      <c r="C292" s="342"/>
      <c r="D292" s="32"/>
      <c r="E292" s="174"/>
      <c r="F292" s="173"/>
      <c r="G292" s="174"/>
      <c r="H292" s="174"/>
      <c r="I292" s="174"/>
      <c r="J292" s="174"/>
      <c r="K292" s="174"/>
      <c r="L292" s="175"/>
      <c r="M292" s="23"/>
    </row>
    <row r="293" spans="1:13" s="10" customFormat="1" ht="8.4" x14ac:dyDescent="0.15">
      <c r="A293" s="331"/>
      <c r="B293" s="331"/>
      <c r="C293" s="343"/>
      <c r="D293" s="205" t="s">
        <v>218</v>
      </c>
      <c r="E293" s="206"/>
      <c r="F293" s="207"/>
      <c r="G293" s="206"/>
      <c r="H293" s="206"/>
      <c r="I293" s="206"/>
      <c r="J293" s="208">
        <f>J229+J250+J262+J270+J276+J283+J291</f>
        <v>0</v>
      </c>
      <c r="K293" s="208">
        <f>K229+K250+K262+K270+K276+K283+K291</f>
        <v>0</v>
      </c>
      <c r="L293" s="209">
        <f>J293+K293</f>
        <v>0</v>
      </c>
      <c r="M293" s="23"/>
    </row>
    <row r="294" spans="1:13" s="10" customFormat="1" ht="8.4" x14ac:dyDescent="0.15">
      <c r="A294" s="331"/>
      <c r="B294" s="331"/>
      <c r="C294" s="176"/>
      <c r="D294" s="170"/>
      <c r="E294" s="171"/>
      <c r="F294" s="159"/>
      <c r="G294" s="160"/>
      <c r="H294" s="160"/>
      <c r="I294" s="160"/>
      <c r="J294" s="160"/>
      <c r="K294" s="160"/>
      <c r="L294" s="165"/>
      <c r="M294" s="23"/>
    </row>
    <row r="295" spans="1:13" s="10" customFormat="1" ht="8.4" x14ac:dyDescent="0.15">
      <c r="A295" s="331"/>
      <c r="B295" s="331"/>
      <c r="C295" s="344" t="s">
        <v>777</v>
      </c>
      <c r="D295" s="184" t="s">
        <v>67</v>
      </c>
      <c r="E295" s="201"/>
      <c r="F295" s="202"/>
      <c r="G295" s="160"/>
      <c r="H295" s="160"/>
      <c r="I295" s="160"/>
      <c r="J295" s="160"/>
      <c r="K295" s="160"/>
      <c r="L295" s="165"/>
      <c r="M295" s="23"/>
    </row>
    <row r="296" spans="1:13" s="10" customFormat="1" ht="8.4" x14ac:dyDescent="0.15">
      <c r="A296" s="331"/>
      <c r="B296" s="331"/>
      <c r="C296" s="341" t="s">
        <v>778</v>
      </c>
      <c r="D296" s="184" t="s">
        <v>111</v>
      </c>
      <c r="E296" s="201"/>
      <c r="F296" s="202"/>
      <c r="G296" s="160"/>
      <c r="H296" s="160"/>
      <c r="I296" s="160"/>
      <c r="J296" s="160"/>
      <c r="K296" s="160"/>
      <c r="L296" s="165"/>
      <c r="M296" s="23"/>
    </row>
    <row r="297" spans="1:13" s="10" customFormat="1" ht="33.6" x14ac:dyDescent="0.15">
      <c r="A297" s="331"/>
      <c r="B297" s="331"/>
      <c r="C297" s="176" t="s">
        <v>779</v>
      </c>
      <c r="D297" s="170" t="s">
        <v>503</v>
      </c>
      <c r="E297" s="171">
        <v>105.41</v>
      </c>
      <c r="F297" s="159" t="s">
        <v>11</v>
      </c>
      <c r="G297" s="160">
        <v>0</v>
      </c>
      <c r="H297" s="160">
        <v>0</v>
      </c>
      <c r="I297" s="160">
        <f t="shared" ref="I297:I311" si="130">G297+H297</f>
        <v>0</v>
      </c>
      <c r="J297" s="160">
        <f t="shared" ref="J297:J311" si="131">TRUNC(E297*G297,2)</f>
        <v>0</v>
      </c>
      <c r="K297" s="160">
        <f t="shared" ref="K297:K311" si="132">L297-J297</f>
        <v>0</v>
      </c>
      <c r="L297" s="165">
        <f t="shared" ref="L297:L311" si="133">TRUNC(E297*I297,2)</f>
        <v>0</v>
      </c>
      <c r="M297" s="23"/>
    </row>
    <row r="298" spans="1:13" s="10" customFormat="1" ht="58.8" x14ac:dyDescent="0.15">
      <c r="A298" s="331"/>
      <c r="B298" s="331"/>
      <c r="C298" s="176" t="s">
        <v>780</v>
      </c>
      <c r="D298" s="170" t="s">
        <v>502</v>
      </c>
      <c r="E298" s="171">
        <v>476.21</v>
      </c>
      <c r="F298" s="159" t="s">
        <v>11</v>
      </c>
      <c r="G298" s="160">
        <v>0</v>
      </c>
      <c r="H298" s="160">
        <v>0</v>
      </c>
      <c r="I298" s="160">
        <f t="shared" si="130"/>
        <v>0</v>
      </c>
      <c r="J298" s="160">
        <f t="shared" si="131"/>
        <v>0</v>
      </c>
      <c r="K298" s="160">
        <f t="shared" si="132"/>
        <v>0</v>
      </c>
      <c r="L298" s="165">
        <f t="shared" si="133"/>
        <v>0</v>
      </c>
      <c r="M298" s="23"/>
    </row>
    <row r="299" spans="1:13" s="10" customFormat="1" ht="58.8" x14ac:dyDescent="0.15">
      <c r="A299" s="331"/>
      <c r="B299" s="331"/>
      <c r="C299" s="176" t="s">
        <v>781</v>
      </c>
      <c r="D299" s="170" t="s">
        <v>501</v>
      </c>
      <c r="E299" s="171">
        <v>901.66000000000008</v>
      </c>
      <c r="F299" s="159" t="s">
        <v>11</v>
      </c>
      <c r="G299" s="160">
        <v>0</v>
      </c>
      <c r="H299" s="160">
        <v>0</v>
      </c>
      <c r="I299" s="160">
        <f t="shared" si="130"/>
        <v>0</v>
      </c>
      <c r="J299" s="160">
        <f t="shared" si="131"/>
        <v>0</v>
      </c>
      <c r="K299" s="160">
        <f t="shared" si="132"/>
        <v>0</v>
      </c>
      <c r="L299" s="165">
        <f t="shared" si="133"/>
        <v>0</v>
      </c>
      <c r="M299" s="23"/>
    </row>
    <row r="300" spans="1:13" s="10" customFormat="1" ht="58.8" x14ac:dyDescent="0.15">
      <c r="A300" s="331"/>
      <c r="B300" s="331"/>
      <c r="C300" s="176" t="s">
        <v>782</v>
      </c>
      <c r="D300" s="170" t="s">
        <v>504</v>
      </c>
      <c r="E300" s="171">
        <v>2366.6999999999998</v>
      </c>
      <c r="F300" s="159" t="s">
        <v>11</v>
      </c>
      <c r="G300" s="160">
        <v>0</v>
      </c>
      <c r="H300" s="160">
        <v>0</v>
      </c>
      <c r="I300" s="160">
        <f t="shared" si="130"/>
        <v>0</v>
      </c>
      <c r="J300" s="160">
        <f t="shared" si="131"/>
        <v>0</v>
      </c>
      <c r="K300" s="160">
        <f t="shared" si="132"/>
        <v>0</v>
      </c>
      <c r="L300" s="165">
        <f t="shared" si="133"/>
        <v>0</v>
      </c>
      <c r="M300" s="23"/>
    </row>
    <row r="301" spans="1:13" s="10" customFormat="1" ht="58.8" x14ac:dyDescent="0.15">
      <c r="A301" s="331"/>
      <c r="B301" s="331"/>
      <c r="C301" s="176" t="s">
        <v>783</v>
      </c>
      <c r="D301" s="170" t="s">
        <v>489</v>
      </c>
      <c r="E301" s="171">
        <v>7066.64</v>
      </c>
      <c r="F301" s="159" t="s">
        <v>11</v>
      </c>
      <c r="G301" s="160">
        <v>0</v>
      </c>
      <c r="H301" s="160">
        <v>0</v>
      </c>
      <c r="I301" s="160">
        <f t="shared" si="130"/>
        <v>0</v>
      </c>
      <c r="J301" s="160">
        <f t="shared" si="131"/>
        <v>0</v>
      </c>
      <c r="K301" s="160">
        <f t="shared" si="132"/>
        <v>0</v>
      </c>
      <c r="L301" s="165">
        <f t="shared" si="133"/>
        <v>0</v>
      </c>
      <c r="M301" s="23"/>
    </row>
    <row r="302" spans="1:13" s="10" customFormat="1" ht="25.2" x14ac:dyDescent="0.15">
      <c r="A302" s="331"/>
      <c r="B302" s="331"/>
      <c r="C302" s="176" t="s">
        <v>784</v>
      </c>
      <c r="D302" s="170" t="s">
        <v>490</v>
      </c>
      <c r="E302" s="171">
        <v>105.41</v>
      </c>
      <c r="F302" s="159" t="s">
        <v>11</v>
      </c>
      <c r="G302" s="160">
        <v>0</v>
      </c>
      <c r="H302" s="160">
        <v>0</v>
      </c>
      <c r="I302" s="160">
        <f t="shared" si="130"/>
        <v>0</v>
      </c>
      <c r="J302" s="160">
        <f t="shared" si="131"/>
        <v>0</v>
      </c>
      <c r="K302" s="160">
        <f t="shared" si="132"/>
        <v>0</v>
      </c>
      <c r="L302" s="165">
        <f t="shared" si="133"/>
        <v>0</v>
      </c>
      <c r="M302" s="23"/>
    </row>
    <row r="303" spans="1:13" s="10" customFormat="1" ht="50.4" x14ac:dyDescent="0.15">
      <c r="A303" s="331"/>
      <c r="B303" s="331"/>
      <c r="C303" s="176" t="s">
        <v>785</v>
      </c>
      <c r="D303" s="170" t="s">
        <v>491</v>
      </c>
      <c r="E303" s="171">
        <v>476.21</v>
      </c>
      <c r="F303" s="159" t="s">
        <v>11</v>
      </c>
      <c r="G303" s="160">
        <v>0</v>
      </c>
      <c r="H303" s="160">
        <v>0</v>
      </c>
      <c r="I303" s="160">
        <f t="shared" si="130"/>
        <v>0</v>
      </c>
      <c r="J303" s="160">
        <f t="shared" si="131"/>
        <v>0</v>
      </c>
      <c r="K303" s="160">
        <f t="shared" si="132"/>
        <v>0</v>
      </c>
      <c r="L303" s="165">
        <f t="shared" si="133"/>
        <v>0</v>
      </c>
      <c r="M303" s="23"/>
    </row>
    <row r="304" spans="1:13" s="10" customFormat="1" ht="84" x14ac:dyDescent="0.15">
      <c r="A304" s="331"/>
      <c r="B304" s="331"/>
      <c r="C304" s="176" t="s">
        <v>786</v>
      </c>
      <c r="D304" s="170" t="s">
        <v>492</v>
      </c>
      <c r="E304" s="171">
        <v>901.66000000000008</v>
      </c>
      <c r="F304" s="159" t="s">
        <v>11</v>
      </c>
      <c r="G304" s="160">
        <v>0</v>
      </c>
      <c r="H304" s="160">
        <v>0</v>
      </c>
      <c r="I304" s="160">
        <f t="shared" si="130"/>
        <v>0</v>
      </c>
      <c r="J304" s="160">
        <f t="shared" si="131"/>
        <v>0</v>
      </c>
      <c r="K304" s="160">
        <f t="shared" si="132"/>
        <v>0</v>
      </c>
      <c r="L304" s="165">
        <f t="shared" si="133"/>
        <v>0</v>
      </c>
      <c r="M304" s="23"/>
    </row>
    <row r="305" spans="1:13" s="10" customFormat="1" ht="58.8" x14ac:dyDescent="0.15">
      <c r="A305" s="331"/>
      <c r="B305" s="331"/>
      <c r="C305" s="176" t="s">
        <v>787</v>
      </c>
      <c r="D305" s="170" t="s">
        <v>493</v>
      </c>
      <c r="E305" s="171">
        <v>7066.64</v>
      </c>
      <c r="F305" s="159" t="s">
        <v>11</v>
      </c>
      <c r="G305" s="160">
        <v>0</v>
      </c>
      <c r="H305" s="160">
        <v>0</v>
      </c>
      <c r="I305" s="160">
        <f t="shared" si="130"/>
        <v>0</v>
      </c>
      <c r="J305" s="160">
        <f t="shared" si="131"/>
        <v>0</v>
      </c>
      <c r="K305" s="160">
        <f t="shared" si="132"/>
        <v>0</v>
      </c>
      <c r="L305" s="165">
        <f t="shared" si="133"/>
        <v>0</v>
      </c>
      <c r="M305" s="23"/>
    </row>
    <row r="306" spans="1:13" s="10" customFormat="1" ht="58.8" x14ac:dyDescent="0.15">
      <c r="A306" s="331"/>
      <c r="B306" s="331"/>
      <c r="C306" s="176" t="s">
        <v>788</v>
      </c>
      <c r="D306" s="170" t="s">
        <v>494</v>
      </c>
      <c r="E306" s="171">
        <v>2366.7000000000003</v>
      </c>
      <c r="F306" s="159" t="s">
        <v>11</v>
      </c>
      <c r="G306" s="160">
        <v>0</v>
      </c>
      <c r="H306" s="160">
        <v>0</v>
      </c>
      <c r="I306" s="160">
        <f t="shared" si="130"/>
        <v>0</v>
      </c>
      <c r="J306" s="160">
        <f t="shared" si="131"/>
        <v>0</v>
      </c>
      <c r="K306" s="160">
        <f t="shared" si="132"/>
        <v>0</v>
      </c>
      <c r="L306" s="165">
        <f t="shared" si="133"/>
        <v>0</v>
      </c>
      <c r="M306" s="23"/>
    </row>
    <row r="307" spans="1:13" s="10" customFormat="1" ht="25.2" x14ac:dyDescent="0.15">
      <c r="A307" s="331"/>
      <c r="B307" s="331"/>
      <c r="C307" s="176" t="s">
        <v>789</v>
      </c>
      <c r="D307" s="170" t="s">
        <v>495</v>
      </c>
      <c r="E307" s="171">
        <v>105.41</v>
      </c>
      <c r="F307" s="159" t="s">
        <v>11</v>
      </c>
      <c r="G307" s="160">
        <v>0</v>
      </c>
      <c r="H307" s="160">
        <v>0</v>
      </c>
      <c r="I307" s="160">
        <f t="shared" si="130"/>
        <v>0</v>
      </c>
      <c r="J307" s="160">
        <f t="shared" si="131"/>
        <v>0</v>
      </c>
      <c r="K307" s="160">
        <f t="shared" si="132"/>
        <v>0</v>
      </c>
      <c r="L307" s="165">
        <f t="shared" si="133"/>
        <v>0</v>
      </c>
      <c r="M307" s="23"/>
    </row>
    <row r="308" spans="1:13" s="10" customFormat="1" ht="50.4" x14ac:dyDescent="0.15">
      <c r="A308" s="331"/>
      <c r="B308" s="331"/>
      <c r="C308" s="176" t="s">
        <v>790</v>
      </c>
      <c r="D308" s="170" t="s">
        <v>496</v>
      </c>
      <c r="E308" s="171">
        <v>476.21</v>
      </c>
      <c r="F308" s="159" t="s">
        <v>11</v>
      </c>
      <c r="G308" s="160">
        <v>0</v>
      </c>
      <c r="H308" s="160">
        <v>0</v>
      </c>
      <c r="I308" s="160">
        <f t="shared" si="130"/>
        <v>0</v>
      </c>
      <c r="J308" s="160">
        <f t="shared" si="131"/>
        <v>0</v>
      </c>
      <c r="K308" s="160">
        <f t="shared" si="132"/>
        <v>0</v>
      </c>
      <c r="L308" s="165">
        <f t="shared" si="133"/>
        <v>0</v>
      </c>
      <c r="M308" s="23"/>
    </row>
    <row r="309" spans="1:13" s="10" customFormat="1" ht="84" x14ac:dyDescent="0.15">
      <c r="A309" s="331"/>
      <c r="B309" s="331"/>
      <c r="C309" s="176" t="s">
        <v>791</v>
      </c>
      <c r="D309" s="170" t="s">
        <v>509</v>
      </c>
      <c r="E309" s="171">
        <v>901.66000000000008</v>
      </c>
      <c r="F309" s="159" t="s">
        <v>11</v>
      </c>
      <c r="G309" s="160">
        <v>0</v>
      </c>
      <c r="H309" s="160">
        <v>0</v>
      </c>
      <c r="I309" s="160">
        <f t="shared" si="130"/>
        <v>0</v>
      </c>
      <c r="J309" s="160">
        <f t="shared" si="131"/>
        <v>0</v>
      </c>
      <c r="K309" s="160">
        <f t="shared" si="132"/>
        <v>0</v>
      </c>
      <c r="L309" s="165">
        <f t="shared" si="133"/>
        <v>0</v>
      </c>
      <c r="M309" s="23"/>
    </row>
    <row r="310" spans="1:13" s="10" customFormat="1" ht="58.8" x14ac:dyDescent="0.15">
      <c r="A310" s="331"/>
      <c r="B310" s="331"/>
      <c r="C310" s="176" t="s">
        <v>792</v>
      </c>
      <c r="D310" s="170" t="s">
        <v>497</v>
      </c>
      <c r="E310" s="171">
        <v>7066.64</v>
      </c>
      <c r="F310" s="159" t="s">
        <v>11</v>
      </c>
      <c r="G310" s="160">
        <v>0</v>
      </c>
      <c r="H310" s="160">
        <v>0</v>
      </c>
      <c r="I310" s="160">
        <f t="shared" si="130"/>
        <v>0</v>
      </c>
      <c r="J310" s="160">
        <f t="shared" si="131"/>
        <v>0</v>
      </c>
      <c r="K310" s="160">
        <f t="shared" si="132"/>
        <v>0</v>
      </c>
      <c r="L310" s="165">
        <f t="shared" si="133"/>
        <v>0</v>
      </c>
      <c r="M310" s="23"/>
    </row>
    <row r="311" spans="1:13" s="10" customFormat="1" ht="58.8" x14ac:dyDescent="0.15">
      <c r="A311" s="331"/>
      <c r="B311" s="331"/>
      <c r="C311" s="176" t="s">
        <v>793</v>
      </c>
      <c r="D311" s="170" t="s">
        <v>498</v>
      </c>
      <c r="E311" s="171">
        <v>2366.7000000000003</v>
      </c>
      <c r="F311" s="159" t="s">
        <v>11</v>
      </c>
      <c r="G311" s="160">
        <v>0</v>
      </c>
      <c r="H311" s="160">
        <v>0</v>
      </c>
      <c r="I311" s="160">
        <f t="shared" si="130"/>
        <v>0</v>
      </c>
      <c r="J311" s="160">
        <f t="shared" si="131"/>
        <v>0</v>
      </c>
      <c r="K311" s="160">
        <f t="shared" si="132"/>
        <v>0</v>
      </c>
      <c r="L311" s="165">
        <f t="shared" si="133"/>
        <v>0</v>
      </c>
      <c r="M311" s="23"/>
    </row>
    <row r="312" spans="1:13" s="10" customFormat="1" ht="8.4" x14ac:dyDescent="0.15">
      <c r="A312" s="331"/>
      <c r="B312" s="331"/>
      <c r="C312" s="176"/>
      <c r="D312" s="203" t="s">
        <v>13</v>
      </c>
      <c r="E312" s="160"/>
      <c r="F312" s="159"/>
      <c r="G312" s="160"/>
      <c r="H312" s="160"/>
      <c r="I312" s="160"/>
      <c r="J312" s="172">
        <f>SUM(J297:J311)</f>
        <v>0</v>
      </c>
      <c r="K312" s="172">
        <f>SUM(K297:K311)</f>
        <v>0</v>
      </c>
      <c r="L312" s="204">
        <f>SUM(L297:L311)</f>
        <v>0</v>
      </c>
      <c r="M312" s="23"/>
    </row>
    <row r="313" spans="1:13" s="10" customFormat="1" ht="8.4" x14ac:dyDescent="0.15">
      <c r="A313" s="331"/>
      <c r="B313" s="331"/>
      <c r="C313" s="342"/>
      <c r="D313" s="32"/>
      <c r="E313" s="174"/>
      <c r="F313" s="173"/>
      <c r="G313" s="174"/>
      <c r="H313" s="174"/>
      <c r="I313" s="174"/>
      <c r="J313" s="174"/>
      <c r="K313" s="174"/>
      <c r="L313" s="175"/>
      <c r="M313" s="23"/>
    </row>
    <row r="314" spans="1:13" s="10" customFormat="1" ht="8.4" x14ac:dyDescent="0.15">
      <c r="A314" s="331"/>
      <c r="B314" s="331"/>
      <c r="C314" s="176"/>
      <c r="D314" s="170"/>
      <c r="E314" s="171"/>
      <c r="F314" s="159"/>
      <c r="G314" s="160"/>
      <c r="H314" s="160"/>
      <c r="I314" s="160"/>
      <c r="J314" s="160"/>
      <c r="K314" s="160"/>
      <c r="L314" s="165"/>
      <c r="M314" s="23"/>
    </row>
    <row r="315" spans="1:13" s="10" customFormat="1" ht="8.4" x14ac:dyDescent="0.15">
      <c r="A315" s="331"/>
      <c r="B315" s="331"/>
      <c r="C315" s="341" t="s">
        <v>794</v>
      </c>
      <c r="D315" s="184" t="s">
        <v>67</v>
      </c>
      <c r="E315" s="201"/>
      <c r="F315" s="202"/>
      <c r="G315" s="160"/>
      <c r="H315" s="160"/>
      <c r="I315" s="160"/>
      <c r="J315" s="160"/>
      <c r="K315" s="160"/>
      <c r="L315" s="165"/>
      <c r="M315" s="23"/>
    </row>
    <row r="316" spans="1:13" s="10" customFormat="1" ht="58.8" x14ac:dyDescent="0.15">
      <c r="A316" s="331"/>
      <c r="B316" s="331"/>
      <c r="C316" s="176" t="s">
        <v>795</v>
      </c>
      <c r="D316" s="170" t="s">
        <v>499</v>
      </c>
      <c r="E316" s="171">
        <v>2366.7000000000003</v>
      </c>
      <c r="F316" s="159" t="s">
        <v>11</v>
      </c>
      <c r="G316" s="160">
        <v>0</v>
      </c>
      <c r="H316" s="160">
        <v>0</v>
      </c>
      <c r="I316" s="160">
        <f t="shared" ref="I316:I327" si="134">G316+H316</f>
        <v>0</v>
      </c>
      <c r="J316" s="160">
        <f t="shared" ref="J316:J327" si="135">TRUNC(E316*G316,2)</f>
        <v>0</v>
      </c>
      <c r="K316" s="160">
        <f t="shared" ref="K316:K327" si="136">L316-J316</f>
        <v>0</v>
      </c>
      <c r="L316" s="165">
        <f t="shared" ref="L316:L327" si="137">TRUNC(E316*I316,2)</f>
        <v>0</v>
      </c>
      <c r="M316" s="23"/>
    </row>
    <row r="317" spans="1:13" s="10" customFormat="1" ht="67.2" x14ac:dyDescent="0.15">
      <c r="A317" s="331"/>
      <c r="B317" s="331"/>
      <c r="C317" s="176" t="s">
        <v>796</v>
      </c>
      <c r="D317" s="170" t="s">
        <v>500</v>
      </c>
      <c r="E317" s="171">
        <v>7066.64</v>
      </c>
      <c r="F317" s="159" t="s">
        <v>11</v>
      </c>
      <c r="G317" s="160">
        <v>0</v>
      </c>
      <c r="H317" s="160">
        <v>0</v>
      </c>
      <c r="I317" s="160">
        <f t="shared" si="134"/>
        <v>0</v>
      </c>
      <c r="J317" s="160">
        <f t="shared" si="135"/>
        <v>0</v>
      </c>
      <c r="K317" s="160">
        <f t="shared" si="136"/>
        <v>0</v>
      </c>
      <c r="L317" s="165">
        <f t="shared" si="137"/>
        <v>0</v>
      </c>
      <c r="M317" s="23"/>
    </row>
    <row r="318" spans="1:13" s="10" customFormat="1" ht="25.2" x14ac:dyDescent="0.15">
      <c r="A318" s="331"/>
      <c r="B318" s="331"/>
      <c r="C318" s="176" t="s">
        <v>797</v>
      </c>
      <c r="D318" s="170" t="s">
        <v>507</v>
      </c>
      <c r="E318" s="171">
        <v>105.41</v>
      </c>
      <c r="F318" s="159" t="s">
        <v>11</v>
      </c>
      <c r="G318" s="160">
        <v>0</v>
      </c>
      <c r="H318" s="160">
        <v>0</v>
      </c>
      <c r="I318" s="160">
        <f t="shared" si="134"/>
        <v>0</v>
      </c>
      <c r="J318" s="160">
        <f t="shared" si="135"/>
        <v>0</v>
      </c>
      <c r="K318" s="160">
        <f t="shared" si="136"/>
        <v>0</v>
      </c>
      <c r="L318" s="165">
        <f t="shared" si="137"/>
        <v>0</v>
      </c>
      <c r="M318" s="23"/>
    </row>
    <row r="319" spans="1:13" s="10" customFormat="1" ht="50.4" x14ac:dyDescent="0.15">
      <c r="A319" s="331"/>
      <c r="B319" s="331"/>
      <c r="C319" s="176" t="s">
        <v>798</v>
      </c>
      <c r="D319" s="170" t="s">
        <v>505</v>
      </c>
      <c r="E319" s="171">
        <v>476.21</v>
      </c>
      <c r="F319" s="159" t="s">
        <v>11</v>
      </c>
      <c r="G319" s="160">
        <v>0</v>
      </c>
      <c r="H319" s="160">
        <v>0</v>
      </c>
      <c r="I319" s="160">
        <f t="shared" si="134"/>
        <v>0</v>
      </c>
      <c r="J319" s="160">
        <f t="shared" si="135"/>
        <v>0</v>
      </c>
      <c r="K319" s="160">
        <f t="shared" si="136"/>
        <v>0</v>
      </c>
      <c r="L319" s="165">
        <f t="shared" si="137"/>
        <v>0</v>
      </c>
      <c r="M319" s="23"/>
    </row>
    <row r="320" spans="1:13" s="10" customFormat="1" ht="84" x14ac:dyDescent="0.15">
      <c r="A320" s="331"/>
      <c r="B320" s="331"/>
      <c r="C320" s="176" t="s">
        <v>799</v>
      </c>
      <c r="D320" s="170" t="s">
        <v>506</v>
      </c>
      <c r="E320" s="171">
        <v>901.66000000000008</v>
      </c>
      <c r="F320" s="159" t="s">
        <v>11</v>
      </c>
      <c r="G320" s="160">
        <v>0</v>
      </c>
      <c r="H320" s="160">
        <v>0</v>
      </c>
      <c r="I320" s="160">
        <f t="shared" si="134"/>
        <v>0</v>
      </c>
      <c r="J320" s="160">
        <f t="shared" si="135"/>
        <v>0</v>
      </c>
      <c r="K320" s="160">
        <f t="shared" si="136"/>
        <v>0</v>
      </c>
      <c r="L320" s="165">
        <f t="shared" si="137"/>
        <v>0</v>
      </c>
      <c r="M320" s="23"/>
    </row>
    <row r="321" spans="1:13" s="10" customFormat="1" ht="25.2" x14ac:dyDescent="0.15">
      <c r="A321" s="331"/>
      <c r="B321" s="331"/>
      <c r="C321" s="176" t="s">
        <v>800</v>
      </c>
      <c r="D321" s="170" t="s">
        <v>462</v>
      </c>
      <c r="E321" s="171">
        <v>70.45</v>
      </c>
      <c r="F321" s="159" t="s">
        <v>11</v>
      </c>
      <c r="G321" s="160">
        <v>0</v>
      </c>
      <c r="H321" s="160">
        <v>0</v>
      </c>
      <c r="I321" s="160">
        <f t="shared" si="134"/>
        <v>0</v>
      </c>
      <c r="J321" s="160">
        <f t="shared" si="135"/>
        <v>0</v>
      </c>
      <c r="K321" s="160">
        <f t="shared" si="136"/>
        <v>0</v>
      </c>
      <c r="L321" s="165">
        <f t="shared" si="137"/>
        <v>0</v>
      </c>
      <c r="M321" s="23"/>
    </row>
    <row r="322" spans="1:13" s="10" customFormat="1" ht="16.8" x14ac:dyDescent="0.15">
      <c r="A322" s="331"/>
      <c r="B322" s="331"/>
      <c r="C322" s="176" t="s">
        <v>801</v>
      </c>
      <c r="D322" s="170" t="s">
        <v>463</v>
      </c>
      <c r="E322" s="171">
        <v>33.51</v>
      </c>
      <c r="F322" s="159" t="s">
        <v>11</v>
      </c>
      <c r="G322" s="160">
        <v>0</v>
      </c>
      <c r="H322" s="160">
        <v>0</v>
      </c>
      <c r="I322" s="160">
        <f t="shared" si="134"/>
        <v>0</v>
      </c>
      <c r="J322" s="160">
        <f t="shared" si="135"/>
        <v>0</v>
      </c>
      <c r="K322" s="160">
        <f t="shared" si="136"/>
        <v>0</v>
      </c>
      <c r="L322" s="165">
        <f t="shared" si="137"/>
        <v>0</v>
      </c>
      <c r="M322" s="23"/>
    </row>
    <row r="323" spans="1:13" s="10" customFormat="1" ht="25.2" x14ac:dyDescent="0.15">
      <c r="A323" s="331"/>
      <c r="B323" s="331"/>
      <c r="C323" s="176" t="s">
        <v>802</v>
      </c>
      <c r="D323" s="170" t="s">
        <v>464</v>
      </c>
      <c r="E323" s="171">
        <v>100.35</v>
      </c>
      <c r="F323" s="159" t="s">
        <v>11</v>
      </c>
      <c r="G323" s="160">
        <v>0</v>
      </c>
      <c r="H323" s="160">
        <v>0</v>
      </c>
      <c r="I323" s="160">
        <f t="shared" si="134"/>
        <v>0</v>
      </c>
      <c r="J323" s="160">
        <f t="shared" si="135"/>
        <v>0</v>
      </c>
      <c r="K323" s="160">
        <f t="shared" si="136"/>
        <v>0</v>
      </c>
      <c r="L323" s="165">
        <f t="shared" si="137"/>
        <v>0</v>
      </c>
      <c r="M323" s="23"/>
    </row>
    <row r="324" spans="1:13" s="10" customFormat="1" ht="25.2" x14ac:dyDescent="0.15">
      <c r="A324" s="331"/>
      <c r="B324" s="331"/>
      <c r="C324" s="176" t="s">
        <v>803</v>
      </c>
      <c r="D324" s="170" t="s">
        <v>465</v>
      </c>
      <c r="E324" s="171">
        <v>25.55</v>
      </c>
      <c r="F324" s="159" t="s">
        <v>11</v>
      </c>
      <c r="G324" s="160">
        <v>0</v>
      </c>
      <c r="H324" s="160">
        <v>0</v>
      </c>
      <c r="I324" s="160">
        <f t="shared" si="134"/>
        <v>0</v>
      </c>
      <c r="J324" s="160">
        <f t="shared" si="135"/>
        <v>0</v>
      </c>
      <c r="K324" s="160">
        <f t="shared" si="136"/>
        <v>0</v>
      </c>
      <c r="L324" s="165">
        <f t="shared" si="137"/>
        <v>0</v>
      </c>
      <c r="M324" s="23"/>
    </row>
    <row r="325" spans="1:13" s="10" customFormat="1" ht="25.2" x14ac:dyDescent="0.15">
      <c r="A325" s="331"/>
      <c r="B325" s="331"/>
      <c r="C325" s="176" t="s">
        <v>804</v>
      </c>
      <c r="D325" s="170" t="s">
        <v>459</v>
      </c>
      <c r="E325" s="171">
        <v>300.08999999999997</v>
      </c>
      <c r="F325" s="159" t="s">
        <v>11</v>
      </c>
      <c r="G325" s="160">
        <v>0</v>
      </c>
      <c r="H325" s="160">
        <v>0</v>
      </c>
      <c r="I325" s="160">
        <f t="shared" si="134"/>
        <v>0</v>
      </c>
      <c r="J325" s="160">
        <f t="shared" si="135"/>
        <v>0</v>
      </c>
      <c r="K325" s="160">
        <f t="shared" si="136"/>
        <v>0</v>
      </c>
      <c r="L325" s="165">
        <f t="shared" si="137"/>
        <v>0</v>
      </c>
      <c r="M325" s="23"/>
    </row>
    <row r="326" spans="1:13" s="10" customFormat="1" ht="25.2" x14ac:dyDescent="0.15">
      <c r="A326" s="331"/>
      <c r="B326" s="331"/>
      <c r="C326" s="176" t="s">
        <v>805</v>
      </c>
      <c r="D326" s="170" t="s">
        <v>460</v>
      </c>
      <c r="E326" s="171">
        <v>156.63</v>
      </c>
      <c r="F326" s="159" t="s">
        <v>11</v>
      </c>
      <c r="G326" s="160">
        <v>0</v>
      </c>
      <c r="H326" s="160">
        <v>0</v>
      </c>
      <c r="I326" s="160">
        <f t="shared" si="134"/>
        <v>0</v>
      </c>
      <c r="J326" s="160">
        <f t="shared" si="135"/>
        <v>0</v>
      </c>
      <c r="K326" s="160">
        <f t="shared" si="136"/>
        <v>0</v>
      </c>
      <c r="L326" s="165">
        <f t="shared" si="137"/>
        <v>0</v>
      </c>
      <c r="M326" s="23"/>
    </row>
    <row r="327" spans="1:13" s="10" customFormat="1" ht="25.2" x14ac:dyDescent="0.15">
      <c r="A327" s="331"/>
      <c r="B327" s="331"/>
      <c r="C327" s="176" t="s">
        <v>806</v>
      </c>
      <c r="D327" s="170" t="s">
        <v>461</v>
      </c>
      <c r="E327" s="171">
        <v>11.91</v>
      </c>
      <c r="F327" s="159" t="s">
        <v>11</v>
      </c>
      <c r="G327" s="160">
        <v>0</v>
      </c>
      <c r="H327" s="160">
        <v>0</v>
      </c>
      <c r="I327" s="160">
        <f t="shared" si="134"/>
        <v>0</v>
      </c>
      <c r="J327" s="160">
        <f t="shared" si="135"/>
        <v>0</v>
      </c>
      <c r="K327" s="160">
        <f t="shared" si="136"/>
        <v>0</v>
      </c>
      <c r="L327" s="165">
        <f t="shared" si="137"/>
        <v>0</v>
      </c>
      <c r="M327" s="23"/>
    </row>
    <row r="328" spans="1:13" s="10" customFormat="1" ht="8.4" x14ac:dyDescent="0.15">
      <c r="A328" s="331"/>
      <c r="B328" s="331"/>
      <c r="C328" s="176"/>
      <c r="D328" s="203" t="s">
        <v>13</v>
      </c>
      <c r="E328" s="160"/>
      <c r="F328" s="159"/>
      <c r="G328" s="160"/>
      <c r="H328" s="160"/>
      <c r="I328" s="160"/>
      <c r="J328" s="172">
        <f>SUM(J316:J327)</f>
        <v>0</v>
      </c>
      <c r="K328" s="172">
        <f>SUM(K316:K327)</f>
        <v>0</v>
      </c>
      <c r="L328" s="204">
        <f>SUM(L316:L327)</f>
        <v>0</v>
      </c>
      <c r="M328" s="23"/>
    </row>
    <row r="329" spans="1:13" s="10" customFormat="1" ht="8.4" x14ac:dyDescent="0.15">
      <c r="A329" s="331"/>
      <c r="B329" s="331"/>
      <c r="C329" s="342"/>
      <c r="D329" s="32"/>
      <c r="E329" s="174"/>
      <c r="F329" s="173"/>
      <c r="G329" s="174"/>
      <c r="H329" s="174"/>
      <c r="I329" s="174"/>
      <c r="J329" s="174"/>
      <c r="K329" s="174"/>
      <c r="L329" s="175"/>
      <c r="M329" s="23"/>
    </row>
    <row r="330" spans="1:13" s="10" customFormat="1" ht="8.4" x14ac:dyDescent="0.15">
      <c r="A330" s="331"/>
      <c r="B330" s="331"/>
      <c r="C330" s="343"/>
      <c r="D330" s="205" t="s">
        <v>217</v>
      </c>
      <c r="E330" s="206"/>
      <c r="F330" s="207"/>
      <c r="G330" s="206"/>
      <c r="H330" s="206"/>
      <c r="I330" s="206"/>
      <c r="J330" s="208">
        <f>J312+J328</f>
        <v>0</v>
      </c>
      <c r="K330" s="208">
        <f>K312+K328</f>
        <v>0</v>
      </c>
      <c r="L330" s="209">
        <f>J330+K330</f>
        <v>0</v>
      </c>
      <c r="M330" s="23"/>
    </row>
    <row r="331" spans="1:13" s="10" customFormat="1" ht="8.4" x14ac:dyDescent="0.15">
      <c r="A331" s="331"/>
      <c r="B331" s="331"/>
      <c r="C331" s="176"/>
      <c r="D331" s="170"/>
      <c r="E331" s="171"/>
      <c r="F331" s="159"/>
      <c r="G331" s="160"/>
      <c r="H331" s="160"/>
      <c r="I331" s="160"/>
      <c r="J331" s="160"/>
      <c r="K331" s="160"/>
      <c r="L331" s="165"/>
      <c r="M331" s="23"/>
    </row>
    <row r="332" spans="1:13" s="10" customFormat="1" ht="8.4" x14ac:dyDescent="0.15">
      <c r="A332" s="331"/>
      <c r="B332" s="331"/>
      <c r="C332" s="344" t="s">
        <v>807</v>
      </c>
      <c r="D332" s="184" t="s">
        <v>68</v>
      </c>
      <c r="E332" s="201"/>
      <c r="F332" s="202"/>
      <c r="G332" s="160"/>
      <c r="H332" s="160"/>
      <c r="I332" s="160"/>
      <c r="J332" s="160"/>
      <c r="K332" s="160"/>
      <c r="L332" s="165"/>
      <c r="M332" s="23"/>
    </row>
    <row r="333" spans="1:13" s="10" customFormat="1" ht="58.8" x14ac:dyDescent="0.15">
      <c r="A333" s="331"/>
      <c r="B333" s="331"/>
      <c r="C333" s="176" t="s">
        <v>808</v>
      </c>
      <c r="D333" s="170" t="s">
        <v>510</v>
      </c>
      <c r="E333" s="171">
        <v>1665.82</v>
      </c>
      <c r="F333" s="159" t="s">
        <v>11</v>
      </c>
      <c r="G333" s="160">
        <v>0</v>
      </c>
      <c r="H333" s="160">
        <v>0</v>
      </c>
      <c r="I333" s="160">
        <f>G333+H333</f>
        <v>0</v>
      </c>
      <c r="J333" s="160">
        <f>TRUNC(E333*G333,2)</f>
        <v>0</v>
      </c>
      <c r="K333" s="160">
        <f>L333-J333</f>
        <v>0</v>
      </c>
      <c r="L333" s="165">
        <f>TRUNC(E333*I333,2)</f>
        <v>0</v>
      </c>
      <c r="M333" s="23"/>
    </row>
    <row r="334" spans="1:13" s="10" customFormat="1" ht="58.8" x14ac:dyDescent="0.15">
      <c r="A334" s="331"/>
      <c r="B334" s="331"/>
      <c r="C334" s="176" t="s">
        <v>809</v>
      </c>
      <c r="D334" s="170" t="s">
        <v>511</v>
      </c>
      <c r="E334" s="171">
        <v>456.06</v>
      </c>
      <c r="F334" s="159" t="s">
        <v>11</v>
      </c>
      <c r="G334" s="160">
        <v>0</v>
      </c>
      <c r="H334" s="160">
        <v>0</v>
      </c>
      <c r="I334" s="160">
        <f>G334+H334</f>
        <v>0</v>
      </c>
      <c r="J334" s="160">
        <f>TRUNC(E334*G334,2)</f>
        <v>0</v>
      </c>
      <c r="K334" s="160">
        <f>L334-J334</f>
        <v>0</v>
      </c>
      <c r="L334" s="165">
        <f>TRUNC(E334*I334,2)</f>
        <v>0</v>
      </c>
      <c r="M334" s="23"/>
    </row>
    <row r="335" spans="1:13" s="10" customFormat="1" ht="16.8" x14ac:dyDescent="0.15">
      <c r="A335" s="331"/>
      <c r="B335" s="331"/>
      <c r="C335" s="176" t="s">
        <v>810</v>
      </c>
      <c r="D335" s="170" t="s">
        <v>1422</v>
      </c>
      <c r="E335" s="171">
        <f>((2.25+2.25+2.4+2.4)*2*3)+(2.25*2.4*3)</f>
        <v>72</v>
      </c>
      <c r="F335" s="159" t="s">
        <v>11</v>
      </c>
      <c r="G335" s="160">
        <v>0</v>
      </c>
      <c r="H335" s="160">
        <v>0</v>
      </c>
      <c r="I335" s="160">
        <f>G335+H335</f>
        <v>0</v>
      </c>
      <c r="J335" s="160">
        <f>TRUNC(E335*G335,2)</f>
        <v>0</v>
      </c>
      <c r="K335" s="160">
        <f>L335-J335</f>
        <v>0</v>
      </c>
      <c r="L335" s="165">
        <f>TRUNC(E335*I335,2)</f>
        <v>0</v>
      </c>
      <c r="M335" s="23"/>
    </row>
    <row r="336" spans="1:13" s="10" customFormat="1" ht="8.4" x14ac:dyDescent="0.15">
      <c r="A336" s="331"/>
      <c r="B336" s="331"/>
      <c r="C336" s="177" t="s">
        <v>810</v>
      </c>
      <c r="D336" s="169" t="s">
        <v>235</v>
      </c>
      <c r="E336" s="171"/>
      <c r="F336" s="159"/>
      <c r="G336" s="160"/>
      <c r="H336" s="160"/>
      <c r="I336" s="160"/>
      <c r="J336" s="160"/>
      <c r="K336" s="160"/>
      <c r="L336" s="165"/>
      <c r="M336" s="23"/>
    </row>
    <row r="337" spans="1:13" s="10" customFormat="1" ht="58.8" x14ac:dyDescent="0.15">
      <c r="A337" s="331"/>
      <c r="B337" s="331"/>
      <c r="C337" s="176" t="s">
        <v>1342</v>
      </c>
      <c r="D337" s="170" t="s">
        <v>510</v>
      </c>
      <c r="E337" s="171">
        <v>1665.82</v>
      </c>
      <c r="F337" s="159" t="s">
        <v>11</v>
      </c>
      <c r="G337" s="160">
        <v>0</v>
      </c>
      <c r="H337" s="160">
        <v>0</v>
      </c>
      <c r="I337" s="160">
        <f>G337+H337</f>
        <v>0</v>
      </c>
      <c r="J337" s="160">
        <f>TRUNC(E337*G337,2)</f>
        <v>0</v>
      </c>
      <c r="K337" s="160">
        <f>L337-J337</f>
        <v>0</v>
      </c>
      <c r="L337" s="165">
        <f>TRUNC(E337*I337,2)</f>
        <v>0</v>
      </c>
      <c r="M337" s="23"/>
    </row>
    <row r="338" spans="1:13" s="10" customFormat="1" ht="8.4" x14ac:dyDescent="0.15">
      <c r="A338" s="331"/>
      <c r="B338" s="331"/>
      <c r="C338" s="176"/>
      <c r="D338" s="203" t="s">
        <v>13</v>
      </c>
      <c r="E338" s="160"/>
      <c r="F338" s="159"/>
      <c r="G338" s="160"/>
      <c r="H338" s="160"/>
      <c r="I338" s="160"/>
      <c r="J338" s="172">
        <f>SUM(J333:J337)</f>
        <v>0</v>
      </c>
      <c r="K338" s="172">
        <f>SUM(K333:K337)</f>
        <v>0</v>
      </c>
      <c r="L338" s="204">
        <f>SUM(L333:L337)</f>
        <v>0</v>
      </c>
      <c r="M338" s="23"/>
    </row>
    <row r="339" spans="1:13" s="10" customFormat="1" ht="8.4" x14ac:dyDescent="0.15">
      <c r="A339" s="331"/>
      <c r="B339" s="331"/>
      <c r="C339" s="342"/>
      <c r="D339" s="32"/>
      <c r="E339" s="174"/>
      <c r="F339" s="173"/>
      <c r="G339" s="174"/>
      <c r="H339" s="174"/>
      <c r="I339" s="174"/>
      <c r="J339" s="174"/>
      <c r="K339" s="174"/>
      <c r="L339" s="175"/>
      <c r="M339" s="23"/>
    </row>
    <row r="340" spans="1:13" s="10" customFormat="1" ht="8.4" x14ac:dyDescent="0.15">
      <c r="A340" s="331"/>
      <c r="B340" s="331"/>
      <c r="C340" s="343"/>
      <c r="D340" s="205" t="s">
        <v>216</v>
      </c>
      <c r="E340" s="206"/>
      <c r="F340" s="207"/>
      <c r="G340" s="206"/>
      <c r="H340" s="206"/>
      <c r="I340" s="206"/>
      <c r="J340" s="208">
        <f>J338</f>
        <v>0</v>
      </c>
      <c r="K340" s="208">
        <f>K338</f>
        <v>0</v>
      </c>
      <c r="L340" s="209">
        <f>J340+K340</f>
        <v>0</v>
      </c>
      <c r="M340" s="23"/>
    </row>
    <row r="341" spans="1:13" s="10" customFormat="1" ht="8.4" x14ac:dyDescent="0.15">
      <c r="A341" s="331"/>
      <c r="B341" s="331"/>
      <c r="C341" s="176"/>
      <c r="D341" s="170"/>
      <c r="E341" s="171"/>
      <c r="F341" s="159"/>
      <c r="G341" s="160"/>
      <c r="H341" s="160"/>
      <c r="I341" s="160"/>
      <c r="J341" s="160"/>
      <c r="K341" s="160"/>
      <c r="L341" s="165"/>
      <c r="M341" s="23"/>
    </row>
    <row r="342" spans="1:13" s="10" customFormat="1" ht="8.4" x14ac:dyDescent="0.15">
      <c r="A342" s="331"/>
      <c r="B342" s="331"/>
      <c r="C342" s="344" t="s">
        <v>811</v>
      </c>
      <c r="D342" s="184" t="s">
        <v>115</v>
      </c>
      <c r="E342" s="201"/>
      <c r="F342" s="202"/>
      <c r="G342" s="160"/>
      <c r="H342" s="160"/>
      <c r="I342" s="160"/>
      <c r="J342" s="160"/>
      <c r="K342" s="160"/>
      <c r="L342" s="165"/>
      <c r="M342" s="23"/>
    </row>
    <row r="343" spans="1:13" s="10" customFormat="1" ht="42" x14ac:dyDescent="0.15">
      <c r="A343" s="331"/>
      <c r="B343" s="331"/>
      <c r="C343" s="176" t="s">
        <v>812</v>
      </c>
      <c r="D343" s="170" t="s">
        <v>1383</v>
      </c>
      <c r="E343" s="171">
        <v>118.7</v>
      </c>
      <c r="F343" s="159" t="s">
        <v>11</v>
      </c>
      <c r="G343" s="160">
        <v>0</v>
      </c>
      <c r="H343" s="160">
        <v>0</v>
      </c>
      <c r="I343" s="160">
        <f>G343+H343</f>
        <v>0</v>
      </c>
      <c r="J343" s="160">
        <f>TRUNC(E343*G343,2)</f>
        <v>0</v>
      </c>
      <c r="K343" s="160">
        <f>L343-J343</f>
        <v>0</v>
      </c>
      <c r="L343" s="165">
        <f>TRUNC(E343*I343,2)</f>
        <v>0</v>
      </c>
      <c r="M343" s="23"/>
    </row>
    <row r="344" spans="1:13" s="10" customFormat="1" ht="58.8" x14ac:dyDescent="0.15">
      <c r="A344" s="331"/>
      <c r="B344" s="331"/>
      <c r="C344" s="176" t="s">
        <v>813</v>
      </c>
      <c r="D344" s="170" t="s">
        <v>1384</v>
      </c>
      <c r="E344" s="171">
        <v>941.57</v>
      </c>
      <c r="F344" s="159" t="s">
        <v>11</v>
      </c>
      <c r="G344" s="160">
        <v>0</v>
      </c>
      <c r="H344" s="160">
        <v>0</v>
      </c>
      <c r="I344" s="160">
        <f>G344+H344</f>
        <v>0</v>
      </c>
      <c r="J344" s="160">
        <f>TRUNC(E344*G344,2)</f>
        <v>0</v>
      </c>
      <c r="K344" s="160">
        <f>L344-J344</f>
        <v>0</v>
      </c>
      <c r="L344" s="165">
        <f>TRUNC(E344*I344,2)</f>
        <v>0</v>
      </c>
      <c r="M344" s="23"/>
    </row>
    <row r="345" spans="1:13" s="10" customFormat="1" ht="16.8" x14ac:dyDescent="0.15">
      <c r="A345" s="331"/>
      <c r="B345" s="331"/>
      <c r="C345" s="176" t="s">
        <v>814</v>
      </c>
      <c r="D345" s="170" t="s">
        <v>236</v>
      </c>
      <c r="E345" s="171">
        <v>230</v>
      </c>
      <c r="F345" s="159" t="s">
        <v>12</v>
      </c>
      <c r="G345" s="160">
        <v>0</v>
      </c>
      <c r="H345" s="160">
        <v>0</v>
      </c>
      <c r="I345" s="160">
        <f>G345+H345</f>
        <v>0</v>
      </c>
      <c r="J345" s="160">
        <f>TRUNC(E345*G345,2)</f>
        <v>0</v>
      </c>
      <c r="K345" s="160">
        <f>L345-J345</f>
        <v>0</v>
      </c>
      <c r="L345" s="165">
        <f>TRUNC(E345*I345,2)</f>
        <v>0</v>
      </c>
      <c r="M345" s="23"/>
    </row>
    <row r="346" spans="1:13" s="10" customFormat="1" ht="8.4" x14ac:dyDescent="0.15">
      <c r="A346" s="331"/>
      <c r="B346" s="331"/>
      <c r="C346" s="176"/>
      <c r="D346" s="203" t="s">
        <v>13</v>
      </c>
      <c r="E346" s="160"/>
      <c r="F346" s="159"/>
      <c r="G346" s="160"/>
      <c r="H346" s="160"/>
      <c r="I346" s="160"/>
      <c r="J346" s="172">
        <f>SUM(J343:J345)</f>
        <v>0</v>
      </c>
      <c r="K346" s="172">
        <f>SUM(K343:K345)</f>
        <v>0</v>
      </c>
      <c r="L346" s="204">
        <f>SUM(L343:L345)</f>
        <v>0</v>
      </c>
      <c r="M346" s="23"/>
    </row>
    <row r="347" spans="1:13" s="10" customFormat="1" ht="8.4" x14ac:dyDescent="0.15">
      <c r="A347" s="331"/>
      <c r="B347" s="331"/>
      <c r="C347" s="342"/>
      <c r="D347" s="32"/>
      <c r="E347" s="174"/>
      <c r="F347" s="173"/>
      <c r="G347" s="174"/>
      <c r="H347" s="174"/>
      <c r="I347" s="174"/>
      <c r="J347" s="174"/>
      <c r="K347" s="174"/>
      <c r="L347" s="175"/>
      <c r="M347" s="23"/>
    </row>
    <row r="348" spans="1:13" s="10" customFormat="1" ht="8.4" x14ac:dyDescent="0.15">
      <c r="A348" s="331"/>
      <c r="B348" s="331"/>
      <c r="C348" s="343"/>
      <c r="D348" s="205" t="s">
        <v>215</v>
      </c>
      <c r="E348" s="206"/>
      <c r="F348" s="207"/>
      <c r="G348" s="206"/>
      <c r="H348" s="206"/>
      <c r="I348" s="206"/>
      <c r="J348" s="208">
        <f>J346</f>
        <v>0</v>
      </c>
      <c r="K348" s="208">
        <f>K346</f>
        <v>0</v>
      </c>
      <c r="L348" s="209">
        <f>J348+K348</f>
        <v>0</v>
      </c>
      <c r="M348" s="23"/>
    </row>
    <row r="349" spans="1:13" s="10" customFormat="1" ht="8.4" x14ac:dyDescent="0.15">
      <c r="A349" s="331"/>
      <c r="B349" s="331"/>
      <c r="C349" s="176"/>
      <c r="D349" s="170"/>
      <c r="E349" s="171"/>
      <c r="F349" s="159"/>
      <c r="G349" s="160"/>
      <c r="H349" s="160"/>
      <c r="I349" s="160"/>
      <c r="J349" s="160"/>
      <c r="K349" s="160"/>
      <c r="L349" s="165"/>
      <c r="M349" s="23"/>
    </row>
    <row r="350" spans="1:13" s="10" customFormat="1" ht="8.4" x14ac:dyDescent="0.15">
      <c r="A350" s="331"/>
      <c r="B350" s="331"/>
      <c r="C350" s="344" t="s">
        <v>815</v>
      </c>
      <c r="D350" s="184" t="s">
        <v>239</v>
      </c>
      <c r="E350" s="201"/>
      <c r="F350" s="202"/>
      <c r="G350" s="160"/>
      <c r="H350" s="160"/>
      <c r="I350" s="160"/>
      <c r="J350" s="160"/>
      <c r="K350" s="160"/>
      <c r="L350" s="165"/>
      <c r="M350" s="23"/>
    </row>
    <row r="351" spans="1:13" s="10" customFormat="1" ht="8.4" x14ac:dyDescent="0.15">
      <c r="A351" s="331"/>
      <c r="B351" s="331"/>
      <c r="C351" s="341" t="s">
        <v>816</v>
      </c>
      <c r="D351" s="169" t="s">
        <v>600</v>
      </c>
      <c r="E351" s="201"/>
      <c r="F351" s="202"/>
      <c r="G351" s="160"/>
      <c r="H351" s="160"/>
      <c r="I351" s="160"/>
      <c r="J351" s="160"/>
      <c r="K351" s="160"/>
      <c r="L351" s="165"/>
      <c r="M351" s="23"/>
    </row>
    <row r="352" spans="1:13" s="10" customFormat="1" ht="50.4" x14ac:dyDescent="0.15">
      <c r="A352" s="331"/>
      <c r="B352" s="331"/>
      <c r="C352" s="176" t="s">
        <v>817</v>
      </c>
      <c r="D352" s="170" t="s">
        <v>1504</v>
      </c>
      <c r="E352" s="171">
        <v>86</v>
      </c>
      <c r="F352" s="159" t="s">
        <v>222</v>
      </c>
      <c r="G352" s="160">
        <v>0</v>
      </c>
      <c r="H352" s="160">
        <v>0</v>
      </c>
      <c r="I352" s="160">
        <f>G352+H352</f>
        <v>0</v>
      </c>
      <c r="J352" s="160">
        <f>TRUNC(E352*G352,2)</f>
        <v>0</v>
      </c>
      <c r="K352" s="160">
        <f>L352-J352</f>
        <v>0</v>
      </c>
      <c r="L352" s="165">
        <f>TRUNC(E352*I352,2)</f>
        <v>0</v>
      </c>
      <c r="M352" s="23"/>
    </row>
    <row r="353" spans="1:13" s="10" customFormat="1" ht="50.4" x14ac:dyDescent="0.15">
      <c r="A353" s="331"/>
      <c r="B353" s="331"/>
      <c r="C353" s="176" t="s">
        <v>818</v>
      </c>
      <c r="D353" s="170" t="s">
        <v>1501</v>
      </c>
      <c r="E353" s="171">
        <v>20</v>
      </c>
      <c r="F353" s="159" t="s">
        <v>222</v>
      </c>
      <c r="G353" s="160">
        <v>0</v>
      </c>
      <c r="H353" s="160">
        <v>0</v>
      </c>
      <c r="I353" s="160">
        <f>G353+H353</f>
        <v>0</v>
      </c>
      <c r="J353" s="160">
        <f>TRUNC(E353*G353,2)</f>
        <v>0</v>
      </c>
      <c r="K353" s="160">
        <f>L353-J353</f>
        <v>0</v>
      </c>
      <c r="L353" s="165">
        <f>TRUNC(E353*I353,2)</f>
        <v>0</v>
      </c>
      <c r="M353" s="23"/>
    </row>
    <row r="354" spans="1:13" s="10" customFormat="1" ht="50.4" x14ac:dyDescent="0.15">
      <c r="A354" s="331"/>
      <c r="B354" s="331"/>
      <c r="C354" s="176" t="s">
        <v>819</v>
      </c>
      <c r="D354" s="170" t="s">
        <v>428</v>
      </c>
      <c r="E354" s="171">
        <v>106</v>
      </c>
      <c r="F354" s="159" t="s">
        <v>222</v>
      </c>
      <c r="G354" s="160">
        <v>0</v>
      </c>
      <c r="H354" s="160">
        <v>0</v>
      </c>
      <c r="I354" s="160">
        <f>G354+H354</f>
        <v>0</v>
      </c>
      <c r="J354" s="160">
        <f>TRUNC(E354*G354,2)</f>
        <v>0</v>
      </c>
      <c r="K354" s="160">
        <f>L354-J354</f>
        <v>0</v>
      </c>
      <c r="L354" s="165">
        <f>TRUNC(E354*I354,2)</f>
        <v>0</v>
      </c>
      <c r="M354" s="23"/>
    </row>
    <row r="355" spans="1:13" s="10" customFormat="1" ht="50.4" x14ac:dyDescent="0.15">
      <c r="A355" s="331"/>
      <c r="B355" s="331"/>
      <c r="C355" s="176" t="s">
        <v>820</v>
      </c>
      <c r="D355" s="170" t="s">
        <v>528</v>
      </c>
      <c r="E355" s="171">
        <v>15</v>
      </c>
      <c r="F355" s="159" t="s">
        <v>222</v>
      </c>
      <c r="G355" s="160">
        <v>0</v>
      </c>
      <c r="H355" s="160">
        <v>0</v>
      </c>
      <c r="I355" s="160">
        <f>G355+H355</f>
        <v>0</v>
      </c>
      <c r="J355" s="160">
        <f>TRUNC(E355*G355,2)</f>
        <v>0</v>
      </c>
      <c r="K355" s="160">
        <f>L355-J355</f>
        <v>0</v>
      </c>
      <c r="L355" s="165">
        <f>TRUNC(E355*I355,2)</f>
        <v>0</v>
      </c>
      <c r="M355" s="23"/>
    </row>
    <row r="356" spans="1:13" s="10" customFormat="1" ht="50.4" x14ac:dyDescent="0.15">
      <c r="A356" s="331"/>
      <c r="B356" s="331"/>
      <c r="C356" s="176" t="s">
        <v>821</v>
      </c>
      <c r="D356" s="170" t="s">
        <v>1503</v>
      </c>
      <c r="E356" s="171">
        <v>106</v>
      </c>
      <c r="F356" s="159" t="s">
        <v>222</v>
      </c>
      <c r="G356" s="160">
        <v>0</v>
      </c>
      <c r="H356" s="160">
        <v>0</v>
      </c>
      <c r="I356" s="160">
        <f>G356+H356</f>
        <v>0</v>
      </c>
      <c r="J356" s="160">
        <f>TRUNC(E356*G356,2)</f>
        <v>0</v>
      </c>
      <c r="K356" s="160">
        <f>L356-J356</f>
        <v>0</v>
      </c>
      <c r="L356" s="165">
        <f>TRUNC(E356*I356,2)</f>
        <v>0</v>
      </c>
      <c r="M356" s="23"/>
    </row>
    <row r="357" spans="1:13" s="10" customFormat="1" ht="42" x14ac:dyDescent="0.15">
      <c r="A357" s="331"/>
      <c r="B357" s="331"/>
      <c r="C357" s="176" t="s">
        <v>822</v>
      </c>
      <c r="D357" s="170" t="s">
        <v>1502</v>
      </c>
      <c r="E357" s="171">
        <v>15</v>
      </c>
      <c r="F357" s="159" t="s">
        <v>222</v>
      </c>
      <c r="G357" s="160">
        <v>0</v>
      </c>
      <c r="H357" s="160">
        <v>0</v>
      </c>
      <c r="I357" s="160">
        <f t="shared" ref="I357" si="138">G357+H357</f>
        <v>0</v>
      </c>
      <c r="J357" s="160">
        <f t="shared" ref="J357" si="139">TRUNC(E357*G357,2)</f>
        <v>0</v>
      </c>
      <c r="K357" s="160">
        <f t="shared" ref="K357" si="140">L357-J357</f>
        <v>0</v>
      </c>
      <c r="L357" s="165">
        <f t="shared" ref="L357" si="141">TRUNC(E357*I357,2)</f>
        <v>0</v>
      </c>
      <c r="M357" s="23"/>
    </row>
    <row r="358" spans="1:13" s="10" customFormat="1" ht="50.4" x14ac:dyDescent="0.15">
      <c r="A358" s="331"/>
      <c r="B358" s="331"/>
      <c r="C358" s="176" t="s">
        <v>823</v>
      </c>
      <c r="D358" s="170" t="s">
        <v>1505</v>
      </c>
      <c r="E358" s="171">
        <v>86</v>
      </c>
      <c r="F358" s="159" t="s">
        <v>222</v>
      </c>
      <c r="G358" s="160">
        <v>0</v>
      </c>
      <c r="H358" s="160">
        <v>0</v>
      </c>
      <c r="I358" s="160">
        <f t="shared" ref="I358:I375" si="142">G358+H358</f>
        <v>0</v>
      </c>
      <c r="J358" s="160">
        <f t="shared" ref="J358:J375" si="143">TRUNC(E358*G358,2)</f>
        <v>0</v>
      </c>
      <c r="K358" s="160">
        <f t="shared" ref="K358:K380" si="144">L358-J358</f>
        <v>0</v>
      </c>
      <c r="L358" s="165">
        <f t="shared" ref="L358:L375" si="145">TRUNC(E358*I358,2)</f>
        <v>0</v>
      </c>
      <c r="M358" s="23"/>
    </row>
    <row r="359" spans="1:13" s="273" customFormat="1" ht="16.8" x14ac:dyDescent="0.15">
      <c r="A359" s="336"/>
      <c r="B359" s="336"/>
      <c r="C359" s="176" t="s">
        <v>824</v>
      </c>
      <c r="D359" s="170" t="s">
        <v>1343</v>
      </c>
      <c r="E359" s="171">
        <v>209</v>
      </c>
      <c r="F359" s="159" t="s">
        <v>222</v>
      </c>
      <c r="G359" s="160">
        <v>0</v>
      </c>
      <c r="H359" s="160">
        <v>0</v>
      </c>
      <c r="I359" s="160">
        <f t="shared" si="142"/>
        <v>0</v>
      </c>
      <c r="J359" s="160">
        <f t="shared" si="143"/>
        <v>0</v>
      </c>
      <c r="K359" s="160">
        <f t="shared" si="144"/>
        <v>0</v>
      </c>
      <c r="L359" s="165">
        <f t="shared" si="145"/>
        <v>0</v>
      </c>
      <c r="M359" s="272"/>
    </row>
    <row r="360" spans="1:13" s="10" customFormat="1" ht="58.8" x14ac:dyDescent="0.15">
      <c r="A360" s="331"/>
      <c r="B360" s="331"/>
      <c r="C360" s="176" t="s">
        <v>825</v>
      </c>
      <c r="D360" s="170" t="s">
        <v>1507</v>
      </c>
      <c r="E360" s="171">
        <v>74</v>
      </c>
      <c r="F360" s="159" t="s">
        <v>222</v>
      </c>
      <c r="G360" s="160">
        <v>0</v>
      </c>
      <c r="H360" s="160">
        <v>0</v>
      </c>
      <c r="I360" s="160">
        <f t="shared" si="142"/>
        <v>0</v>
      </c>
      <c r="J360" s="160">
        <f t="shared" si="143"/>
        <v>0</v>
      </c>
      <c r="K360" s="160">
        <f t="shared" si="144"/>
        <v>0</v>
      </c>
      <c r="L360" s="165">
        <f t="shared" si="145"/>
        <v>0</v>
      </c>
      <c r="M360" s="23"/>
    </row>
    <row r="361" spans="1:13" s="10" customFormat="1" ht="50.4" x14ac:dyDescent="0.15">
      <c r="A361" s="331"/>
      <c r="B361" s="331"/>
      <c r="C361" s="176" t="s">
        <v>826</v>
      </c>
      <c r="D361" s="170" t="s">
        <v>1508</v>
      </c>
      <c r="E361" s="171">
        <v>74</v>
      </c>
      <c r="F361" s="159" t="s">
        <v>222</v>
      </c>
      <c r="G361" s="160">
        <v>0</v>
      </c>
      <c r="H361" s="160">
        <v>0</v>
      </c>
      <c r="I361" s="160">
        <f t="shared" si="142"/>
        <v>0</v>
      </c>
      <c r="J361" s="160">
        <f t="shared" si="143"/>
        <v>0</v>
      </c>
      <c r="K361" s="160">
        <f t="shared" si="144"/>
        <v>0</v>
      </c>
      <c r="L361" s="165">
        <f t="shared" si="145"/>
        <v>0</v>
      </c>
      <c r="M361" s="23"/>
    </row>
    <row r="362" spans="1:13" s="10" customFormat="1" ht="50.4" x14ac:dyDescent="0.15">
      <c r="A362" s="331"/>
      <c r="B362" s="331"/>
      <c r="C362" s="176" t="s">
        <v>827</v>
      </c>
      <c r="D362" s="170" t="s">
        <v>529</v>
      </c>
      <c r="E362" s="171">
        <v>19</v>
      </c>
      <c r="F362" s="159" t="s">
        <v>222</v>
      </c>
      <c r="G362" s="160">
        <v>0</v>
      </c>
      <c r="H362" s="160">
        <v>0</v>
      </c>
      <c r="I362" s="160">
        <f t="shared" si="142"/>
        <v>0</v>
      </c>
      <c r="J362" s="160">
        <f t="shared" si="143"/>
        <v>0</v>
      </c>
      <c r="K362" s="160">
        <f t="shared" si="144"/>
        <v>0</v>
      </c>
      <c r="L362" s="165">
        <f t="shared" si="145"/>
        <v>0</v>
      </c>
      <c r="M362" s="23"/>
    </row>
    <row r="363" spans="1:13" s="10" customFormat="1" ht="50.4" x14ac:dyDescent="0.15">
      <c r="A363" s="331"/>
      <c r="B363" s="331"/>
      <c r="C363" s="176" t="s">
        <v>828</v>
      </c>
      <c r="D363" s="170" t="s">
        <v>530</v>
      </c>
      <c r="E363" s="171">
        <v>19</v>
      </c>
      <c r="F363" s="159" t="s">
        <v>222</v>
      </c>
      <c r="G363" s="160">
        <v>0</v>
      </c>
      <c r="H363" s="160">
        <v>0</v>
      </c>
      <c r="I363" s="160">
        <f t="shared" si="142"/>
        <v>0</v>
      </c>
      <c r="J363" s="160">
        <f t="shared" si="143"/>
        <v>0</v>
      </c>
      <c r="K363" s="160">
        <f t="shared" si="144"/>
        <v>0</v>
      </c>
      <c r="L363" s="165">
        <f t="shared" si="145"/>
        <v>0</v>
      </c>
      <c r="M363" s="23"/>
    </row>
    <row r="364" spans="1:13" s="10" customFormat="1" ht="50.4" x14ac:dyDescent="0.15">
      <c r="A364" s="331"/>
      <c r="B364" s="331"/>
      <c r="C364" s="176" t="s">
        <v>829</v>
      </c>
      <c r="D364" s="170" t="s">
        <v>1509</v>
      </c>
      <c r="E364" s="171">
        <v>20</v>
      </c>
      <c r="F364" s="159" t="s">
        <v>222</v>
      </c>
      <c r="G364" s="160">
        <v>0</v>
      </c>
      <c r="H364" s="160">
        <v>0</v>
      </c>
      <c r="I364" s="160">
        <f t="shared" si="142"/>
        <v>0</v>
      </c>
      <c r="J364" s="160">
        <f t="shared" si="143"/>
        <v>0</v>
      </c>
      <c r="K364" s="160">
        <f t="shared" si="144"/>
        <v>0</v>
      </c>
      <c r="L364" s="165">
        <f t="shared" si="145"/>
        <v>0</v>
      </c>
      <c r="M364" s="23"/>
    </row>
    <row r="365" spans="1:13" s="10" customFormat="1" ht="50.4" x14ac:dyDescent="0.15">
      <c r="A365" s="331"/>
      <c r="B365" s="331"/>
      <c r="C365" s="176" t="s">
        <v>830</v>
      </c>
      <c r="D365" s="170" t="s">
        <v>1510</v>
      </c>
      <c r="E365" s="171">
        <v>20</v>
      </c>
      <c r="F365" s="159" t="s">
        <v>222</v>
      </c>
      <c r="G365" s="160">
        <v>0</v>
      </c>
      <c r="H365" s="160">
        <v>0</v>
      </c>
      <c r="I365" s="160">
        <f t="shared" si="142"/>
        <v>0</v>
      </c>
      <c r="J365" s="160">
        <f t="shared" si="143"/>
        <v>0</v>
      </c>
      <c r="K365" s="160">
        <f t="shared" si="144"/>
        <v>0</v>
      </c>
      <c r="L365" s="165">
        <f t="shared" si="145"/>
        <v>0</v>
      </c>
      <c r="M365" s="23"/>
    </row>
    <row r="366" spans="1:13" s="10" customFormat="1" ht="50.4" x14ac:dyDescent="0.15">
      <c r="A366" s="331"/>
      <c r="B366" s="331"/>
      <c r="C366" s="176" t="s">
        <v>831</v>
      </c>
      <c r="D366" s="170" t="s">
        <v>1511</v>
      </c>
      <c r="E366" s="171">
        <v>10</v>
      </c>
      <c r="F366" s="159" t="s">
        <v>222</v>
      </c>
      <c r="G366" s="160">
        <v>0</v>
      </c>
      <c r="H366" s="160">
        <v>0</v>
      </c>
      <c r="I366" s="160">
        <f t="shared" si="142"/>
        <v>0</v>
      </c>
      <c r="J366" s="160">
        <f t="shared" si="143"/>
        <v>0</v>
      </c>
      <c r="K366" s="160">
        <f t="shared" si="144"/>
        <v>0</v>
      </c>
      <c r="L366" s="165">
        <f t="shared" si="145"/>
        <v>0</v>
      </c>
      <c r="M366" s="23"/>
    </row>
    <row r="367" spans="1:13" s="10" customFormat="1" ht="58.8" x14ac:dyDescent="0.15">
      <c r="A367" s="331"/>
      <c r="B367" s="331"/>
      <c r="C367" s="176" t="s">
        <v>832</v>
      </c>
      <c r="D367" s="170" t="s">
        <v>1512</v>
      </c>
      <c r="E367" s="171">
        <v>20</v>
      </c>
      <c r="F367" s="159" t="s">
        <v>222</v>
      </c>
      <c r="G367" s="160">
        <v>0</v>
      </c>
      <c r="H367" s="160">
        <v>0</v>
      </c>
      <c r="I367" s="160">
        <f t="shared" si="142"/>
        <v>0</v>
      </c>
      <c r="J367" s="160">
        <f t="shared" si="143"/>
        <v>0</v>
      </c>
      <c r="K367" s="160">
        <f t="shared" si="144"/>
        <v>0</v>
      </c>
      <c r="L367" s="165">
        <f t="shared" si="145"/>
        <v>0</v>
      </c>
      <c r="M367" s="23"/>
    </row>
    <row r="368" spans="1:13" s="10" customFormat="1" ht="50.4" x14ac:dyDescent="0.15">
      <c r="A368" s="331"/>
      <c r="B368" s="331"/>
      <c r="C368" s="176" t="s">
        <v>833</v>
      </c>
      <c r="D368" s="170" t="s">
        <v>1513</v>
      </c>
      <c r="E368" s="171">
        <v>89</v>
      </c>
      <c r="F368" s="159" t="s">
        <v>11</v>
      </c>
      <c r="G368" s="160">
        <v>0</v>
      </c>
      <c r="H368" s="160">
        <v>0</v>
      </c>
      <c r="I368" s="160">
        <f t="shared" si="142"/>
        <v>0</v>
      </c>
      <c r="J368" s="160">
        <f t="shared" si="143"/>
        <v>0</v>
      </c>
      <c r="K368" s="160">
        <f t="shared" si="144"/>
        <v>0</v>
      </c>
      <c r="L368" s="165">
        <f t="shared" si="145"/>
        <v>0</v>
      </c>
      <c r="M368" s="23"/>
    </row>
    <row r="369" spans="1:13" s="10" customFormat="1" ht="50.4" x14ac:dyDescent="0.15">
      <c r="A369" s="331"/>
      <c r="B369" s="331"/>
      <c r="C369" s="176" t="s">
        <v>834</v>
      </c>
      <c r="D369" s="170" t="s">
        <v>532</v>
      </c>
      <c r="E369" s="171">
        <v>93</v>
      </c>
      <c r="F369" s="159" t="s">
        <v>222</v>
      </c>
      <c r="G369" s="160">
        <v>0</v>
      </c>
      <c r="H369" s="160">
        <v>0</v>
      </c>
      <c r="I369" s="160">
        <f t="shared" si="142"/>
        <v>0</v>
      </c>
      <c r="J369" s="160">
        <f t="shared" si="143"/>
        <v>0</v>
      </c>
      <c r="K369" s="160">
        <f t="shared" si="144"/>
        <v>0</v>
      </c>
      <c r="L369" s="165">
        <f t="shared" si="145"/>
        <v>0</v>
      </c>
      <c r="M369" s="23"/>
    </row>
    <row r="370" spans="1:13" s="10" customFormat="1" ht="75.599999999999994" x14ac:dyDescent="0.15">
      <c r="A370" s="331"/>
      <c r="B370" s="331"/>
      <c r="C370" s="176" t="s">
        <v>835</v>
      </c>
      <c r="D370" s="170" t="s">
        <v>533</v>
      </c>
      <c r="E370" s="171">
        <v>63</v>
      </c>
      <c r="F370" s="159" t="s">
        <v>222</v>
      </c>
      <c r="G370" s="160">
        <v>0</v>
      </c>
      <c r="H370" s="160">
        <v>0</v>
      </c>
      <c r="I370" s="160">
        <f t="shared" si="142"/>
        <v>0</v>
      </c>
      <c r="J370" s="160">
        <f t="shared" si="143"/>
        <v>0</v>
      </c>
      <c r="K370" s="160">
        <f t="shared" si="144"/>
        <v>0</v>
      </c>
      <c r="L370" s="165">
        <f t="shared" si="145"/>
        <v>0</v>
      </c>
      <c r="M370" s="23"/>
    </row>
    <row r="371" spans="1:13" s="10" customFormat="1" ht="58.8" x14ac:dyDescent="0.15">
      <c r="A371" s="331"/>
      <c r="B371" s="331"/>
      <c r="C371" s="176" t="s">
        <v>836</v>
      </c>
      <c r="D371" s="170" t="s">
        <v>534</v>
      </c>
      <c r="E371" s="171">
        <v>75</v>
      </c>
      <c r="F371" s="159" t="s">
        <v>222</v>
      </c>
      <c r="G371" s="160">
        <v>0</v>
      </c>
      <c r="H371" s="160">
        <v>0</v>
      </c>
      <c r="I371" s="160">
        <f t="shared" si="142"/>
        <v>0</v>
      </c>
      <c r="J371" s="160">
        <f t="shared" si="143"/>
        <v>0</v>
      </c>
      <c r="K371" s="160">
        <f t="shared" si="144"/>
        <v>0</v>
      </c>
      <c r="L371" s="165">
        <f t="shared" si="145"/>
        <v>0</v>
      </c>
      <c r="M371" s="23"/>
    </row>
    <row r="372" spans="1:13" s="10" customFormat="1" ht="42" x14ac:dyDescent="0.15">
      <c r="A372" s="331"/>
      <c r="B372" s="331"/>
      <c r="C372" s="176" t="s">
        <v>837</v>
      </c>
      <c r="D372" s="170" t="s">
        <v>1514</v>
      </c>
      <c r="E372" s="171">
        <v>13</v>
      </c>
      <c r="F372" s="159" t="s">
        <v>222</v>
      </c>
      <c r="G372" s="160">
        <v>0</v>
      </c>
      <c r="H372" s="160">
        <v>0</v>
      </c>
      <c r="I372" s="160">
        <f t="shared" si="142"/>
        <v>0</v>
      </c>
      <c r="J372" s="160">
        <f t="shared" si="143"/>
        <v>0</v>
      </c>
      <c r="K372" s="160">
        <f t="shared" si="144"/>
        <v>0</v>
      </c>
      <c r="L372" s="165">
        <f t="shared" si="145"/>
        <v>0</v>
      </c>
      <c r="M372" s="23"/>
    </row>
    <row r="373" spans="1:13" s="10" customFormat="1" ht="50.4" x14ac:dyDescent="0.15">
      <c r="A373" s="331"/>
      <c r="B373" s="331"/>
      <c r="C373" s="176" t="s">
        <v>838</v>
      </c>
      <c r="D373" s="170" t="s">
        <v>531</v>
      </c>
      <c r="E373" s="171">
        <v>14</v>
      </c>
      <c r="F373" s="159" t="s">
        <v>222</v>
      </c>
      <c r="G373" s="160">
        <v>0</v>
      </c>
      <c r="H373" s="160">
        <v>0</v>
      </c>
      <c r="I373" s="160">
        <f t="shared" si="142"/>
        <v>0</v>
      </c>
      <c r="J373" s="160">
        <f t="shared" si="143"/>
        <v>0</v>
      </c>
      <c r="K373" s="160">
        <f t="shared" si="144"/>
        <v>0</v>
      </c>
      <c r="L373" s="165">
        <f t="shared" si="145"/>
        <v>0</v>
      </c>
      <c r="M373" s="23"/>
    </row>
    <row r="374" spans="1:13" s="10" customFormat="1" ht="42" x14ac:dyDescent="0.15">
      <c r="A374" s="331"/>
      <c r="B374" s="331"/>
      <c r="C374" s="176" t="s">
        <v>839</v>
      </c>
      <c r="D374" s="170" t="s">
        <v>1515</v>
      </c>
      <c r="E374" s="171">
        <v>14</v>
      </c>
      <c r="F374" s="159" t="s">
        <v>222</v>
      </c>
      <c r="G374" s="160">
        <v>0</v>
      </c>
      <c r="H374" s="160">
        <v>0</v>
      </c>
      <c r="I374" s="160">
        <f t="shared" si="142"/>
        <v>0</v>
      </c>
      <c r="J374" s="160">
        <f t="shared" si="143"/>
        <v>0</v>
      </c>
      <c r="K374" s="160">
        <f t="shared" si="144"/>
        <v>0</v>
      </c>
      <c r="L374" s="165">
        <f t="shared" si="145"/>
        <v>0</v>
      </c>
      <c r="M374" s="23"/>
    </row>
    <row r="375" spans="1:13" s="10" customFormat="1" ht="42" x14ac:dyDescent="0.15">
      <c r="A375" s="331"/>
      <c r="B375" s="331"/>
      <c r="C375" s="176" t="s">
        <v>840</v>
      </c>
      <c r="D375" s="170" t="s">
        <v>1516</v>
      </c>
      <c r="E375" s="171">
        <v>5</v>
      </c>
      <c r="F375" s="159" t="s">
        <v>222</v>
      </c>
      <c r="G375" s="160">
        <v>0</v>
      </c>
      <c r="H375" s="160">
        <v>0</v>
      </c>
      <c r="I375" s="160">
        <f t="shared" si="142"/>
        <v>0</v>
      </c>
      <c r="J375" s="160">
        <f t="shared" si="143"/>
        <v>0</v>
      </c>
      <c r="K375" s="160">
        <f t="shared" si="144"/>
        <v>0</v>
      </c>
      <c r="L375" s="165">
        <f t="shared" si="145"/>
        <v>0</v>
      </c>
      <c r="M375" s="23"/>
    </row>
    <row r="376" spans="1:13" s="273" customFormat="1" ht="16.8" x14ac:dyDescent="0.15">
      <c r="A376" s="336"/>
      <c r="B376" s="336"/>
      <c r="C376" s="176" t="s">
        <v>841</v>
      </c>
      <c r="D376" s="277" t="s">
        <v>1527</v>
      </c>
      <c r="E376" s="171">
        <v>82</v>
      </c>
      <c r="F376" s="159" t="s">
        <v>222</v>
      </c>
      <c r="G376" s="160">
        <v>0</v>
      </c>
      <c r="H376" s="160">
        <v>0</v>
      </c>
      <c r="I376" s="160">
        <f t="shared" ref="I376" si="146">G376+H376</f>
        <v>0</v>
      </c>
      <c r="J376" s="160">
        <f t="shared" ref="J376" si="147">TRUNC(E376*G376,2)</f>
        <v>0</v>
      </c>
      <c r="K376" s="160">
        <f t="shared" si="144"/>
        <v>0</v>
      </c>
      <c r="L376" s="165">
        <f t="shared" ref="L376" si="148">TRUNC(E376*I376,2)</f>
        <v>0</v>
      </c>
      <c r="M376" s="272"/>
    </row>
    <row r="377" spans="1:13" s="10" customFormat="1" ht="50.4" x14ac:dyDescent="0.15">
      <c r="A377" s="331"/>
      <c r="B377" s="331"/>
      <c r="C377" s="176" t="s">
        <v>842</v>
      </c>
      <c r="D377" s="170" t="s">
        <v>1517</v>
      </c>
      <c r="E377" s="171">
        <v>93</v>
      </c>
      <c r="F377" s="159" t="s">
        <v>222</v>
      </c>
      <c r="G377" s="160">
        <v>0</v>
      </c>
      <c r="H377" s="160">
        <v>0</v>
      </c>
      <c r="I377" s="160">
        <f>G377+H377</f>
        <v>0</v>
      </c>
      <c r="J377" s="160">
        <f>TRUNC(E377*G377,2)</f>
        <v>0</v>
      </c>
      <c r="K377" s="160">
        <f t="shared" si="144"/>
        <v>0</v>
      </c>
      <c r="L377" s="165">
        <f>TRUNC(E377*I377,2)</f>
        <v>0</v>
      </c>
      <c r="M377" s="23"/>
    </row>
    <row r="378" spans="1:13" s="10" customFormat="1" ht="58.8" x14ac:dyDescent="0.15">
      <c r="A378" s="331"/>
      <c r="B378" s="331"/>
      <c r="C378" s="176" t="s">
        <v>843</v>
      </c>
      <c r="D378" s="170" t="s">
        <v>1518</v>
      </c>
      <c r="E378" s="171">
        <v>11</v>
      </c>
      <c r="F378" s="159" t="s">
        <v>222</v>
      </c>
      <c r="G378" s="160">
        <v>0</v>
      </c>
      <c r="H378" s="160">
        <v>0</v>
      </c>
      <c r="I378" s="160">
        <f>G378+H378</f>
        <v>0</v>
      </c>
      <c r="J378" s="160">
        <f>TRUNC(E378*G378,2)</f>
        <v>0</v>
      </c>
      <c r="K378" s="160">
        <f t="shared" si="144"/>
        <v>0</v>
      </c>
      <c r="L378" s="165">
        <f>TRUNC(E378*I378,2)</f>
        <v>0</v>
      </c>
      <c r="M378" s="23"/>
    </row>
    <row r="379" spans="1:13" s="10" customFormat="1" ht="50.4" x14ac:dyDescent="0.15">
      <c r="A379" s="331"/>
      <c r="B379" s="331"/>
      <c r="C379" s="176" t="s">
        <v>844</v>
      </c>
      <c r="D379" s="170" t="s">
        <v>535</v>
      </c>
      <c r="E379" s="171">
        <v>5</v>
      </c>
      <c r="F379" s="159" t="s">
        <v>222</v>
      </c>
      <c r="G379" s="160">
        <v>0</v>
      </c>
      <c r="H379" s="160">
        <v>0</v>
      </c>
      <c r="I379" s="160">
        <f>G379+H379</f>
        <v>0</v>
      </c>
      <c r="J379" s="160">
        <f>TRUNC(E379*G379,2)</f>
        <v>0</v>
      </c>
      <c r="K379" s="160">
        <f t="shared" si="144"/>
        <v>0</v>
      </c>
      <c r="L379" s="165">
        <f>TRUNC(E379*I379,2)</f>
        <v>0</v>
      </c>
      <c r="M379" s="23"/>
    </row>
    <row r="380" spans="1:13" s="10" customFormat="1" ht="25.2" x14ac:dyDescent="0.15">
      <c r="A380" s="331"/>
      <c r="B380" s="331"/>
      <c r="C380" s="176" t="s">
        <v>845</v>
      </c>
      <c r="D380" s="170" t="s">
        <v>536</v>
      </c>
      <c r="E380" s="171">
        <v>3</v>
      </c>
      <c r="F380" s="159" t="s">
        <v>222</v>
      </c>
      <c r="G380" s="160">
        <v>0</v>
      </c>
      <c r="H380" s="160">
        <v>0</v>
      </c>
      <c r="I380" s="160">
        <f>G380+H380</f>
        <v>0</v>
      </c>
      <c r="J380" s="160">
        <f>TRUNC(E380*G380,2)</f>
        <v>0</v>
      </c>
      <c r="K380" s="160">
        <f t="shared" si="144"/>
        <v>0</v>
      </c>
      <c r="L380" s="165">
        <f>TRUNC(E380*I380,2)</f>
        <v>0</v>
      </c>
      <c r="M380" s="23"/>
    </row>
    <row r="381" spans="1:13" s="10" customFormat="1" ht="25.2" x14ac:dyDescent="0.15">
      <c r="A381" s="331"/>
      <c r="B381" s="331"/>
      <c r="C381" s="176" t="s">
        <v>1522</v>
      </c>
      <c r="D381" s="170" t="s">
        <v>1519</v>
      </c>
      <c r="E381" s="171">
        <v>1</v>
      </c>
      <c r="F381" s="159" t="s">
        <v>222</v>
      </c>
      <c r="G381" s="160">
        <v>0</v>
      </c>
      <c r="H381" s="160">
        <v>0</v>
      </c>
      <c r="I381" s="160">
        <f t="shared" ref="I381" si="149">G381+H381</f>
        <v>0</v>
      </c>
      <c r="J381" s="160">
        <f t="shared" ref="J381" si="150">TRUNC(E381*G381,2)</f>
        <v>0</v>
      </c>
      <c r="K381" s="160">
        <f t="shared" ref="K381" si="151">L381-J381</f>
        <v>0</v>
      </c>
      <c r="L381" s="165">
        <f t="shared" ref="L381" si="152">TRUNC(E381*I381,2)</f>
        <v>0</v>
      </c>
      <c r="M381" s="23"/>
    </row>
    <row r="382" spans="1:13" s="10" customFormat="1" ht="25.2" x14ac:dyDescent="0.15">
      <c r="A382" s="331"/>
      <c r="B382" s="331"/>
      <c r="C382" s="176" t="s">
        <v>1523</v>
      </c>
      <c r="D382" s="170" t="s">
        <v>537</v>
      </c>
      <c r="E382" s="171">
        <v>2</v>
      </c>
      <c r="F382" s="159" t="s">
        <v>222</v>
      </c>
      <c r="G382" s="160">
        <v>0</v>
      </c>
      <c r="H382" s="160">
        <v>0</v>
      </c>
      <c r="I382" s="160">
        <f t="shared" ref="I382:I387" si="153">G382+H382</f>
        <v>0</v>
      </c>
      <c r="J382" s="160">
        <f t="shared" ref="J382:J387" si="154">TRUNC(E382*G382,2)</f>
        <v>0</v>
      </c>
      <c r="K382" s="160">
        <f t="shared" ref="K382:K387" si="155">L382-J382</f>
        <v>0</v>
      </c>
      <c r="L382" s="165">
        <f t="shared" ref="L382:L387" si="156">TRUNC(E382*I382,2)</f>
        <v>0</v>
      </c>
      <c r="M382" s="23"/>
    </row>
    <row r="383" spans="1:13" s="10" customFormat="1" ht="50.4" x14ac:dyDescent="0.15">
      <c r="A383" s="331"/>
      <c r="B383" s="331"/>
      <c r="C383" s="176" t="s">
        <v>1524</v>
      </c>
      <c r="D383" s="170" t="s">
        <v>1520</v>
      </c>
      <c r="E383" s="171">
        <v>7</v>
      </c>
      <c r="F383" s="159" t="s">
        <v>223</v>
      </c>
      <c r="G383" s="160">
        <v>0</v>
      </c>
      <c r="H383" s="160">
        <v>0</v>
      </c>
      <c r="I383" s="160">
        <f t="shared" si="153"/>
        <v>0</v>
      </c>
      <c r="J383" s="160">
        <f t="shared" si="154"/>
        <v>0</v>
      </c>
      <c r="K383" s="160">
        <f t="shared" si="155"/>
        <v>0</v>
      </c>
      <c r="L383" s="165">
        <f t="shared" si="156"/>
        <v>0</v>
      </c>
      <c r="M383" s="23"/>
    </row>
    <row r="384" spans="1:13" s="10" customFormat="1" ht="42" x14ac:dyDescent="0.15">
      <c r="A384" s="331"/>
      <c r="B384" s="331"/>
      <c r="C384" s="176" t="s">
        <v>1525</v>
      </c>
      <c r="D384" s="170" t="s">
        <v>1521</v>
      </c>
      <c r="E384" s="171">
        <v>7</v>
      </c>
      <c r="F384" s="159" t="s">
        <v>223</v>
      </c>
      <c r="G384" s="160">
        <v>0</v>
      </c>
      <c r="H384" s="160">
        <v>0</v>
      </c>
      <c r="I384" s="160">
        <f t="shared" si="153"/>
        <v>0</v>
      </c>
      <c r="J384" s="160">
        <f t="shared" si="154"/>
        <v>0</v>
      </c>
      <c r="K384" s="160">
        <f t="shared" si="155"/>
        <v>0</v>
      </c>
      <c r="L384" s="165">
        <f t="shared" si="156"/>
        <v>0</v>
      </c>
      <c r="M384" s="23"/>
    </row>
    <row r="385" spans="1:13" s="10" customFormat="1" ht="42" x14ac:dyDescent="0.15">
      <c r="A385" s="331"/>
      <c r="B385" s="331"/>
      <c r="C385" s="176" t="s">
        <v>1526</v>
      </c>
      <c r="D385" s="170" t="s">
        <v>1506</v>
      </c>
      <c r="E385" s="171">
        <v>15</v>
      </c>
      <c r="F385" s="159" t="s">
        <v>222</v>
      </c>
      <c r="G385" s="160">
        <v>0</v>
      </c>
      <c r="H385" s="160">
        <v>0</v>
      </c>
      <c r="I385" s="160">
        <f t="shared" si="153"/>
        <v>0</v>
      </c>
      <c r="J385" s="160">
        <f t="shared" si="154"/>
        <v>0</v>
      </c>
      <c r="K385" s="160">
        <f t="shared" si="155"/>
        <v>0</v>
      </c>
      <c r="L385" s="165">
        <f t="shared" si="156"/>
        <v>0</v>
      </c>
      <c r="M385" s="23"/>
    </row>
    <row r="386" spans="1:13" s="10" customFormat="1" ht="25.2" x14ac:dyDescent="0.15">
      <c r="A386" s="331"/>
      <c r="B386" s="331"/>
      <c r="C386" s="176" t="s">
        <v>1535</v>
      </c>
      <c r="D386" s="170" t="s">
        <v>1536</v>
      </c>
      <c r="E386" s="171">
        <v>8</v>
      </c>
      <c r="F386" s="159" t="s">
        <v>222</v>
      </c>
      <c r="G386" s="160">
        <v>0</v>
      </c>
      <c r="H386" s="160">
        <v>0</v>
      </c>
      <c r="I386" s="160">
        <f t="shared" si="153"/>
        <v>0</v>
      </c>
      <c r="J386" s="160">
        <f t="shared" si="154"/>
        <v>0</v>
      </c>
      <c r="K386" s="160">
        <f t="shared" si="155"/>
        <v>0</v>
      </c>
      <c r="L386" s="165">
        <f t="shared" si="156"/>
        <v>0</v>
      </c>
      <c r="M386" s="23"/>
    </row>
    <row r="387" spans="1:13" s="10" customFormat="1" ht="25.2" x14ac:dyDescent="0.15">
      <c r="A387" s="331"/>
      <c r="B387" s="331"/>
      <c r="C387" s="176" t="s">
        <v>1538</v>
      </c>
      <c r="D387" s="170" t="s">
        <v>1537</v>
      </c>
      <c r="E387" s="171">
        <v>3</v>
      </c>
      <c r="F387" s="159" t="s">
        <v>222</v>
      </c>
      <c r="G387" s="160">
        <v>0</v>
      </c>
      <c r="H387" s="160">
        <v>0</v>
      </c>
      <c r="I387" s="160">
        <f t="shared" si="153"/>
        <v>0</v>
      </c>
      <c r="J387" s="160">
        <f t="shared" si="154"/>
        <v>0</v>
      </c>
      <c r="K387" s="160">
        <f t="shared" si="155"/>
        <v>0</v>
      </c>
      <c r="L387" s="165">
        <f t="shared" si="156"/>
        <v>0</v>
      </c>
      <c r="M387" s="23"/>
    </row>
    <row r="388" spans="1:13" s="10" customFormat="1" ht="8.4" x14ac:dyDescent="0.15">
      <c r="A388" s="331"/>
      <c r="B388" s="331"/>
      <c r="C388" s="176"/>
      <c r="D388" s="203" t="s">
        <v>13</v>
      </c>
      <c r="E388" s="160"/>
      <c r="F388" s="159"/>
      <c r="G388" s="160"/>
      <c r="H388" s="160"/>
      <c r="I388" s="160"/>
      <c r="J388" s="172">
        <f>SUM(J352:J387)</f>
        <v>0</v>
      </c>
      <c r="K388" s="172">
        <f>SUM(K352:K387)</f>
        <v>0</v>
      </c>
      <c r="L388" s="204">
        <f>SUM(L352:L387)</f>
        <v>0</v>
      </c>
      <c r="M388" s="23"/>
    </row>
    <row r="389" spans="1:13" s="10" customFormat="1" ht="8.4" x14ac:dyDescent="0.15">
      <c r="A389" s="331"/>
      <c r="B389" s="331"/>
      <c r="C389" s="342"/>
      <c r="D389" s="32"/>
      <c r="E389" s="174"/>
      <c r="F389" s="173"/>
      <c r="G389" s="174"/>
      <c r="H389" s="174"/>
      <c r="I389" s="174"/>
      <c r="J389" s="174"/>
      <c r="K389" s="174"/>
      <c r="L389" s="175"/>
      <c r="M389" s="23"/>
    </row>
    <row r="390" spans="1:13" s="10" customFormat="1" ht="8.4" x14ac:dyDescent="0.15">
      <c r="A390" s="331"/>
      <c r="B390" s="331"/>
      <c r="C390" s="176"/>
      <c r="D390" s="170"/>
      <c r="E390" s="171"/>
      <c r="F390" s="159"/>
      <c r="G390" s="160"/>
      <c r="H390" s="160"/>
      <c r="I390" s="160"/>
      <c r="J390" s="160"/>
      <c r="K390" s="160"/>
      <c r="L390" s="165"/>
      <c r="M390" s="23"/>
    </row>
    <row r="391" spans="1:13" s="10" customFormat="1" ht="8.4" x14ac:dyDescent="0.15">
      <c r="A391" s="331"/>
      <c r="B391" s="331"/>
      <c r="C391" s="341" t="s">
        <v>846</v>
      </c>
      <c r="D391" s="169" t="s">
        <v>599</v>
      </c>
      <c r="E391" s="201"/>
      <c r="F391" s="202"/>
      <c r="G391" s="160"/>
      <c r="H391" s="160"/>
      <c r="I391" s="160"/>
      <c r="J391" s="160"/>
      <c r="K391" s="160"/>
      <c r="L391" s="165"/>
      <c r="M391" s="23"/>
    </row>
    <row r="392" spans="1:13" s="10" customFormat="1" ht="336" x14ac:dyDescent="0.15">
      <c r="A392" s="331"/>
      <c r="B392" s="331"/>
      <c r="C392" s="176" t="s">
        <v>847</v>
      </c>
      <c r="D392" s="170" t="s">
        <v>521</v>
      </c>
      <c r="E392" s="171">
        <v>64.427999999999997</v>
      </c>
      <c r="F392" s="159" t="s">
        <v>11</v>
      </c>
      <c r="G392" s="160">
        <v>0</v>
      </c>
      <c r="H392" s="160">
        <v>0</v>
      </c>
      <c r="I392" s="160">
        <f>G392+H392</f>
        <v>0</v>
      </c>
      <c r="J392" s="160">
        <f>TRUNC(E392*G392,2)</f>
        <v>0</v>
      </c>
      <c r="K392" s="160">
        <f>L392-J392</f>
        <v>0</v>
      </c>
      <c r="L392" s="165">
        <f>TRUNC(E392*I392,2)</f>
        <v>0</v>
      </c>
      <c r="M392" s="23"/>
    </row>
    <row r="393" spans="1:13" s="10" customFormat="1" ht="42" x14ac:dyDescent="0.15">
      <c r="A393" s="331"/>
      <c r="B393" s="331"/>
      <c r="C393" s="176" t="s">
        <v>848</v>
      </c>
      <c r="D393" s="170" t="s">
        <v>1532</v>
      </c>
      <c r="E393" s="171">
        <v>10.09</v>
      </c>
      <c r="F393" s="159" t="s">
        <v>11</v>
      </c>
      <c r="G393" s="160">
        <v>0</v>
      </c>
      <c r="H393" s="160">
        <v>0</v>
      </c>
      <c r="I393" s="160">
        <f>G393+H393</f>
        <v>0</v>
      </c>
      <c r="J393" s="160">
        <f>TRUNC(E393*G393,2)</f>
        <v>0</v>
      </c>
      <c r="K393" s="160">
        <f>L393-J393</f>
        <v>0</v>
      </c>
      <c r="L393" s="165">
        <f>TRUNC(E393*I393,2)</f>
        <v>0</v>
      </c>
      <c r="M393" s="23"/>
    </row>
    <row r="394" spans="1:13" s="10" customFormat="1" ht="369.6" x14ac:dyDescent="0.15">
      <c r="A394" s="331"/>
      <c r="B394" s="331"/>
      <c r="C394" s="176" t="s">
        <v>849</v>
      </c>
      <c r="D394" s="170" t="s">
        <v>522</v>
      </c>
      <c r="E394" s="171">
        <v>159.63</v>
      </c>
      <c r="F394" s="159" t="s">
        <v>12</v>
      </c>
      <c r="G394" s="160">
        <v>0</v>
      </c>
      <c r="H394" s="160">
        <v>0</v>
      </c>
      <c r="I394" s="160">
        <f>G394+H394</f>
        <v>0</v>
      </c>
      <c r="J394" s="160">
        <f>TRUNC(E394*G394,2)</f>
        <v>0</v>
      </c>
      <c r="K394" s="160">
        <f>L394-J394</f>
        <v>0</v>
      </c>
      <c r="L394" s="165">
        <f>TRUNC(E394*I394,2)</f>
        <v>0</v>
      </c>
      <c r="M394" s="23"/>
    </row>
    <row r="395" spans="1:13" s="10" customFormat="1" ht="352.8" x14ac:dyDescent="0.15">
      <c r="A395" s="331"/>
      <c r="B395" s="331"/>
      <c r="C395" s="176" t="s">
        <v>850</v>
      </c>
      <c r="D395" s="170" t="s">
        <v>523</v>
      </c>
      <c r="E395" s="171">
        <v>124.64</v>
      </c>
      <c r="F395" s="159" t="s">
        <v>12</v>
      </c>
      <c r="G395" s="160">
        <v>0</v>
      </c>
      <c r="H395" s="160">
        <v>0</v>
      </c>
      <c r="I395" s="160">
        <f>G395+H395</f>
        <v>0</v>
      </c>
      <c r="J395" s="160">
        <f>TRUNC(E395*G395,2)</f>
        <v>0</v>
      </c>
      <c r="K395" s="160">
        <f>L395-J395</f>
        <v>0</v>
      </c>
      <c r="L395" s="165">
        <f>TRUNC(E395*I395,2)</f>
        <v>0</v>
      </c>
      <c r="M395" s="23"/>
    </row>
    <row r="396" spans="1:13" s="10" customFormat="1" ht="33.6" x14ac:dyDescent="0.15">
      <c r="A396" s="331"/>
      <c r="B396" s="331"/>
      <c r="C396" s="176" t="s">
        <v>1534</v>
      </c>
      <c r="D396" s="170" t="s">
        <v>1533</v>
      </c>
      <c r="E396" s="171">
        <v>2</v>
      </c>
      <c r="F396" s="159" t="s">
        <v>223</v>
      </c>
      <c r="G396" s="160">
        <v>0</v>
      </c>
      <c r="H396" s="160">
        <v>0</v>
      </c>
      <c r="I396" s="160">
        <f>G396+H396</f>
        <v>0</v>
      </c>
      <c r="J396" s="160">
        <f>TRUNC(E396*G396,2)</f>
        <v>0</v>
      </c>
      <c r="K396" s="160">
        <f>L396-J396</f>
        <v>0</v>
      </c>
      <c r="L396" s="165">
        <f>TRUNC(E396*I396,2)</f>
        <v>0</v>
      </c>
      <c r="M396" s="23"/>
    </row>
    <row r="397" spans="1:13" s="10" customFormat="1" ht="8.4" x14ac:dyDescent="0.15">
      <c r="A397" s="331"/>
      <c r="B397" s="331"/>
      <c r="C397" s="176"/>
      <c r="D397" s="203" t="s">
        <v>13</v>
      </c>
      <c r="E397" s="160"/>
      <c r="F397" s="159"/>
      <c r="G397" s="160"/>
      <c r="H397" s="160"/>
      <c r="I397" s="160"/>
      <c r="J397" s="172">
        <f>SUM(J392:J396)</f>
        <v>0</v>
      </c>
      <c r="K397" s="172">
        <f>SUM(K392:K396)</f>
        <v>0</v>
      </c>
      <c r="L397" s="204">
        <f>SUM(L392:L396)</f>
        <v>0</v>
      </c>
      <c r="M397" s="23"/>
    </row>
    <row r="398" spans="1:13" s="10" customFormat="1" ht="8.4" x14ac:dyDescent="0.15">
      <c r="A398" s="331"/>
      <c r="B398" s="331"/>
      <c r="C398" s="342"/>
      <c r="D398" s="32"/>
      <c r="E398" s="174"/>
      <c r="F398" s="173"/>
      <c r="G398" s="174"/>
      <c r="H398" s="174"/>
      <c r="I398" s="174"/>
      <c r="J398" s="174"/>
      <c r="K398" s="174"/>
      <c r="L398" s="175"/>
      <c r="M398" s="23"/>
    </row>
    <row r="399" spans="1:13" s="10" customFormat="1" ht="8.4" x14ac:dyDescent="0.15">
      <c r="A399" s="331"/>
      <c r="B399" s="331"/>
      <c r="C399" s="176"/>
      <c r="D399" s="170"/>
      <c r="E399" s="171"/>
      <c r="F399" s="159"/>
      <c r="G399" s="160"/>
      <c r="H399" s="160"/>
      <c r="I399" s="160"/>
      <c r="J399" s="160"/>
      <c r="K399" s="160"/>
      <c r="L399" s="165"/>
      <c r="M399" s="23"/>
    </row>
    <row r="400" spans="1:13" s="10" customFormat="1" ht="8.4" x14ac:dyDescent="0.15">
      <c r="A400" s="331"/>
      <c r="B400" s="331"/>
      <c r="C400" s="341" t="s">
        <v>851</v>
      </c>
      <c r="D400" s="169" t="s">
        <v>598</v>
      </c>
      <c r="E400" s="201"/>
      <c r="F400" s="202"/>
      <c r="G400" s="160"/>
      <c r="H400" s="160"/>
      <c r="I400" s="160"/>
      <c r="J400" s="160"/>
      <c r="K400" s="160"/>
      <c r="L400" s="165"/>
      <c r="M400" s="23"/>
    </row>
    <row r="401" spans="1:13" s="10" customFormat="1" ht="33.6" x14ac:dyDescent="0.15">
      <c r="A401" s="331"/>
      <c r="B401" s="331"/>
      <c r="C401" s="176" t="s">
        <v>852</v>
      </c>
      <c r="D401" s="170" t="s">
        <v>527</v>
      </c>
      <c r="E401" s="171">
        <v>4</v>
      </c>
      <c r="F401" s="159" t="s">
        <v>222</v>
      </c>
      <c r="G401" s="160">
        <v>0</v>
      </c>
      <c r="H401" s="160">
        <v>0</v>
      </c>
      <c r="I401" s="160">
        <f>G401+H401</f>
        <v>0</v>
      </c>
      <c r="J401" s="160">
        <f>TRUNC(E401*G401,2)</f>
        <v>0</v>
      </c>
      <c r="K401" s="160">
        <f>L401-J401</f>
        <v>0</v>
      </c>
      <c r="L401" s="165">
        <f>TRUNC(E401*I401,2)</f>
        <v>0</v>
      </c>
      <c r="M401" s="23"/>
    </row>
    <row r="402" spans="1:13" s="10" customFormat="1" ht="25.2" x14ac:dyDescent="0.15">
      <c r="A402" s="331"/>
      <c r="B402" s="331"/>
      <c r="C402" s="176" t="s">
        <v>853</v>
      </c>
      <c r="D402" s="170" t="s">
        <v>526</v>
      </c>
      <c r="E402" s="171">
        <v>4</v>
      </c>
      <c r="F402" s="159" t="s">
        <v>222</v>
      </c>
      <c r="G402" s="160">
        <v>0</v>
      </c>
      <c r="H402" s="160">
        <v>0</v>
      </c>
      <c r="I402" s="160">
        <f>G402+H402</f>
        <v>0</v>
      </c>
      <c r="J402" s="160">
        <f>TRUNC(E402*G402,2)</f>
        <v>0</v>
      </c>
      <c r="K402" s="160">
        <f>L402-J402</f>
        <v>0</v>
      </c>
      <c r="L402" s="165">
        <f>TRUNC(E402*I402,2)</f>
        <v>0</v>
      </c>
      <c r="M402" s="23"/>
    </row>
    <row r="403" spans="1:13" s="10" customFormat="1" ht="25.2" x14ac:dyDescent="0.15">
      <c r="A403" s="331"/>
      <c r="B403" s="331"/>
      <c r="C403" s="176" t="s">
        <v>854</v>
      </c>
      <c r="D403" s="170" t="s">
        <v>524</v>
      </c>
      <c r="E403" s="171">
        <v>1</v>
      </c>
      <c r="F403" s="159" t="s">
        <v>222</v>
      </c>
      <c r="G403" s="160">
        <v>0</v>
      </c>
      <c r="H403" s="160">
        <v>0</v>
      </c>
      <c r="I403" s="160">
        <f>G403+H403</f>
        <v>0</v>
      </c>
      <c r="J403" s="160">
        <f>TRUNC(E403*G403,2)</f>
        <v>0</v>
      </c>
      <c r="K403" s="160">
        <f>L403-J403</f>
        <v>0</v>
      </c>
      <c r="L403" s="165">
        <f>TRUNC(E403*I403,2)</f>
        <v>0</v>
      </c>
      <c r="M403" s="23"/>
    </row>
    <row r="404" spans="1:13" s="10" customFormat="1" ht="33.6" x14ac:dyDescent="0.15">
      <c r="A404" s="331"/>
      <c r="B404" s="331"/>
      <c r="C404" s="176" t="s">
        <v>855</v>
      </c>
      <c r="D404" s="170" t="s">
        <v>525</v>
      </c>
      <c r="E404" s="171">
        <v>4</v>
      </c>
      <c r="F404" s="159" t="s">
        <v>222</v>
      </c>
      <c r="G404" s="160">
        <v>0</v>
      </c>
      <c r="H404" s="160">
        <v>0</v>
      </c>
      <c r="I404" s="160">
        <f>G404+H404</f>
        <v>0</v>
      </c>
      <c r="J404" s="160">
        <f>TRUNC(E404*G404,2)</f>
        <v>0</v>
      </c>
      <c r="K404" s="160">
        <f>L404-J404</f>
        <v>0</v>
      </c>
      <c r="L404" s="165">
        <f>TRUNC(E404*I404,2)</f>
        <v>0</v>
      </c>
      <c r="M404" s="23"/>
    </row>
    <row r="405" spans="1:13" s="10" customFormat="1" ht="8.4" x14ac:dyDescent="0.15">
      <c r="A405" s="331"/>
      <c r="B405" s="331"/>
      <c r="C405" s="176"/>
      <c r="D405" s="203" t="s">
        <v>13</v>
      </c>
      <c r="E405" s="160"/>
      <c r="F405" s="159"/>
      <c r="G405" s="160"/>
      <c r="H405" s="160"/>
      <c r="I405" s="160"/>
      <c r="J405" s="172">
        <f>SUM(J401:J404)</f>
        <v>0</v>
      </c>
      <c r="K405" s="172">
        <f>SUM(K401:K404)</f>
        <v>0</v>
      </c>
      <c r="L405" s="204">
        <f>SUM(L401:L404)</f>
        <v>0</v>
      </c>
      <c r="M405" s="23"/>
    </row>
    <row r="406" spans="1:13" s="10" customFormat="1" ht="8.4" x14ac:dyDescent="0.15">
      <c r="A406" s="331"/>
      <c r="B406" s="331"/>
      <c r="C406" s="342"/>
      <c r="D406" s="32"/>
      <c r="E406" s="174"/>
      <c r="F406" s="173"/>
      <c r="G406" s="174"/>
      <c r="H406" s="174"/>
      <c r="I406" s="174"/>
      <c r="J406" s="174"/>
      <c r="K406" s="174"/>
      <c r="L406" s="175"/>
      <c r="M406" s="23"/>
    </row>
    <row r="407" spans="1:13" s="10" customFormat="1" ht="8.4" x14ac:dyDescent="0.15">
      <c r="A407" s="331"/>
      <c r="B407" s="331"/>
      <c r="C407" s="176"/>
      <c r="D407" s="170"/>
      <c r="E407" s="171"/>
      <c r="F407" s="159"/>
      <c r="G407" s="160"/>
      <c r="H407" s="160"/>
      <c r="I407" s="160"/>
      <c r="J407" s="160"/>
      <c r="K407" s="160"/>
      <c r="L407" s="165"/>
      <c r="M407" s="23"/>
    </row>
    <row r="408" spans="1:13" s="10" customFormat="1" ht="8.4" x14ac:dyDescent="0.15">
      <c r="A408" s="331"/>
      <c r="B408" s="331"/>
      <c r="C408" s="341" t="s">
        <v>856</v>
      </c>
      <c r="D408" s="169" t="s">
        <v>238</v>
      </c>
      <c r="E408" s="201"/>
      <c r="F408" s="202"/>
      <c r="G408" s="160"/>
      <c r="H408" s="160"/>
      <c r="I408" s="160"/>
      <c r="J408" s="160"/>
      <c r="K408" s="160"/>
      <c r="L408" s="165"/>
      <c r="M408" s="23"/>
    </row>
    <row r="409" spans="1:13" s="10" customFormat="1" ht="25.2" x14ac:dyDescent="0.15">
      <c r="A409" s="331"/>
      <c r="B409" s="331"/>
      <c r="C409" s="176" t="s">
        <v>857</v>
      </c>
      <c r="D409" s="170" t="s">
        <v>539</v>
      </c>
      <c r="E409" s="171">
        <v>629.27</v>
      </c>
      <c r="F409" s="159" t="s">
        <v>11</v>
      </c>
      <c r="G409" s="160">
        <v>0</v>
      </c>
      <c r="H409" s="160">
        <v>0</v>
      </c>
      <c r="I409" s="160">
        <f>G409+H409</f>
        <v>0</v>
      </c>
      <c r="J409" s="160">
        <f>TRUNC(E409*G409,2)</f>
        <v>0</v>
      </c>
      <c r="K409" s="160">
        <f>L409-J409</f>
        <v>0</v>
      </c>
      <c r="L409" s="165">
        <f>TRUNC(E409*I409,2)</f>
        <v>0</v>
      </c>
      <c r="M409" s="23"/>
    </row>
    <row r="410" spans="1:13" s="10" customFormat="1" ht="50.4" x14ac:dyDescent="0.15">
      <c r="A410" s="331"/>
      <c r="B410" s="331"/>
      <c r="C410" s="176" t="s">
        <v>858</v>
      </c>
      <c r="D410" s="170" t="s">
        <v>519</v>
      </c>
      <c r="E410" s="171">
        <v>141</v>
      </c>
      <c r="F410" s="159" t="s">
        <v>222</v>
      </c>
      <c r="G410" s="160">
        <v>0</v>
      </c>
      <c r="H410" s="160">
        <v>0</v>
      </c>
      <c r="I410" s="160">
        <f>G410+H410</f>
        <v>0</v>
      </c>
      <c r="J410" s="160">
        <f>TRUNC(E410*G410,2)</f>
        <v>0</v>
      </c>
      <c r="K410" s="160">
        <f>L410-J410</f>
        <v>0</v>
      </c>
      <c r="L410" s="165">
        <f>TRUNC(E410*I410,2)</f>
        <v>0</v>
      </c>
      <c r="M410" s="23"/>
    </row>
    <row r="411" spans="1:13" s="10" customFormat="1" ht="25.2" x14ac:dyDescent="0.15">
      <c r="A411" s="331"/>
      <c r="B411" s="331"/>
      <c r="C411" s="176" t="s">
        <v>859</v>
      </c>
      <c r="D411" s="170" t="s">
        <v>520</v>
      </c>
      <c r="E411" s="171">
        <v>94.39</v>
      </c>
      <c r="F411" s="159" t="s">
        <v>97</v>
      </c>
      <c r="G411" s="160">
        <v>0</v>
      </c>
      <c r="H411" s="160">
        <v>0</v>
      </c>
      <c r="I411" s="160">
        <f>G411+H411</f>
        <v>0</v>
      </c>
      <c r="J411" s="160">
        <f>TRUNC(E411*G411,2)</f>
        <v>0</v>
      </c>
      <c r="K411" s="160">
        <f>L411-J411</f>
        <v>0</v>
      </c>
      <c r="L411" s="165">
        <f>TRUNC(E411*I411,2)</f>
        <v>0</v>
      </c>
      <c r="M411" s="23"/>
    </row>
    <row r="412" spans="1:13" s="10" customFormat="1" ht="8.4" x14ac:dyDescent="0.15">
      <c r="A412" s="331"/>
      <c r="B412" s="331"/>
      <c r="C412" s="176"/>
      <c r="D412" s="203" t="s">
        <v>13</v>
      </c>
      <c r="E412" s="160"/>
      <c r="F412" s="159"/>
      <c r="G412" s="160"/>
      <c r="H412" s="160"/>
      <c r="I412" s="160"/>
      <c r="J412" s="172">
        <f>SUM(J409:J411)</f>
        <v>0</v>
      </c>
      <c r="K412" s="172">
        <f>SUM(K409:K411)</f>
        <v>0</v>
      </c>
      <c r="L412" s="204">
        <f>SUM(L409:L411)</f>
        <v>0</v>
      </c>
      <c r="M412" s="23"/>
    </row>
    <row r="413" spans="1:13" s="10" customFormat="1" ht="8.4" x14ac:dyDescent="0.15">
      <c r="A413" s="331"/>
      <c r="B413" s="331"/>
      <c r="C413" s="342"/>
      <c r="D413" s="32"/>
      <c r="E413" s="174"/>
      <c r="F413" s="173"/>
      <c r="G413" s="174"/>
      <c r="H413" s="174"/>
      <c r="I413" s="174"/>
      <c r="J413" s="174"/>
      <c r="K413" s="174"/>
      <c r="L413" s="175"/>
      <c r="M413" s="23"/>
    </row>
    <row r="414" spans="1:13" s="10" customFormat="1" ht="8.4" x14ac:dyDescent="0.15">
      <c r="A414" s="331"/>
      <c r="B414" s="331"/>
      <c r="C414" s="176"/>
      <c r="D414" s="170"/>
      <c r="E414" s="171"/>
      <c r="F414" s="159"/>
      <c r="G414" s="160"/>
      <c r="H414" s="160"/>
      <c r="I414" s="160"/>
      <c r="J414" s="160"/>
      <c r="K414" s="160"/>
      <c r="L414" s="165"/>
      <c r="M414" s="23"/>
    </row>
    <row r="415" spans="1:13" s="10" customFormat="1" ht="8.4" x14ac:dyDescent="0.15">
      <c r="A415" s="331"/>
      <c r="B415" s="331"/>
      <c r="C415" s="341" t="s">
        <v>860</v>
      </c>
      <c r="D415" s="169" t="s">
        <v>116</v>
      </c>
      <c r="E415" s="201"/>
      <c r="F415" s="202"/>
      <c r="G415" s="160"/>
      <c r="H415" s="160"/>
      <c r="I415" s="160"/>
      <c r="J415" s="160"/>
      <c r="K415" s="160"/>
      <c r="L415" s="165"/>
      <c r="M415" s="23"/>
    </row>
    <row r="416" spans="1:13" s="10" customFormat="1" ht="58.8" x14ac:dyDescent="0.15">
      <c r="A416" s="331"/>
      <c r="B416" s="331"/>
      <c r="C416" s="176" t="s">
        <v>861</v>
      </c>
      <c r="D416" s="170" t="s">
        <v>514</v>
      </c>
      <c r="E416" s="171">
        <v>212.12</v>
      </c>
      <c r="F416" s="159" t="s">
        <v>12</v>
      </c>
      <c r="G416" s="160">
        <v>0</v>
      </c>
      <c r="H416" s="160">
        <v>0</v>
      </c>
      <c r="I416" s="160">
        <f t="shared" ref="I416:I424" si="157">G416+H416</f>
        <v>0</v>
      </c>
      <c r="J416" s="160">
        <f t="shared" ref="J416:J424" si="158">TRUNC(E416*G416,2)</f>
        <v>0</v>
      </c>
      <c r="K416" s="160">
        <f t="shared" ref="K416:K424" si="159">L416-J416</f>
        <v>0</v>
      </c>
      <c r="L416" s="165">
        <f t="shared" ref="L416:L424" si="160">TRUNC(E416*I416,2)</f>
        <v>0</v>
      </c>
      <c r="M416" s="23"/>
    </row>
    <row r="417" spans="1:13" s="10" customFormat="1" ht="33.6" x14ac:dyDescent="0.15">
      <c r="A417" s="331"/>
      <c r="B417" s="331"/>
      <c r="C417" s="176" t="s">
        <v>862</v>
      </c>
      <c r="D417" s="170" t="s">
        <v>515</v>
      </c>
      <c r="E417" s="171">
        <v>270.64999999999998</v>
      </c>
      <c r="F417" s="159" t="s">
        <v>12</v>
      </c>
      <c r="G417" s="160">
        <v>0</v>
      </c>
      <c r="H417" s="160">
        <v>0</v>
      </c>
      <c r="I417" s="160">
        <f t="shared" si="157"/>
        <v>0</v>
      </c>
      <c r="J417" s="160">
        <f t="shared" si="158"/>
        <v>0</v>
      </c>
      <c r="K417" s="160">
        <f t="shared" si="159"/>
        <v>0</v>
      </c>
      <c r="L417" s="165">
        <f t="shared" si="160"/>
        <v>0</v>
      </c>
      <c r="M417" s="23"/>
    </row>
    <row r="418" spans="1:13" s="10" customFormat="1" ht="33.6" x14ac:dyDescent="0.15">
      <c r="A418" s="331"/>
      <c r="B418" s="331"/>
      <c r="C418" s="176" t="s">
        <v>863</v>
      </c>
      <c r="D418" s="170" t="s">
        <v>516</v>
      </c>
      <c r="E418" s="171">
        <v>45.4</v>
      </c>
      <c r="F418" s="159" t="s">
        <v>12</v>
      </c>
      <c r="G418" s="160">
        <v>0</v>
      </c>
      <c r="H418" s="160">
        <v>0</v>
      </c>
      <c r="I418" s="160">
        <f t="shared" si="157"/>
        <v>0</v>
      </c>
      <c r="J418" s="160">
        <f t="shared" si="158"/>
        <v>0</v>
      </c>
      <c r="K418" s="160">
        <f t="shared" si="159"/>
        <v>0</v>
      </c>
      <c r="L418" s="165">
        <f t="shared" si="160"/>
        <v>0</v>
      </c>
      <c r="M418" s="23"/>
    </row>
    <row r="419" spans="1:13" s="10" customFormat="1" ht="33.6" x14ac:dyDescent="0.15">
      <c r="A419" s="331"/>
      <c r="B419" s="331"/>
      <c r="C419" s="176" t="s">
        <v>864</v>
      </c>
      <c r="D419" s="170" t="s">
        <v>1498</v>
      </c>
      <c r="E419" s="171">
        <v>87.5</v>
      </c>
      <c r="F419" s="159" t="s">
        <v>12</v>
      </c>
      <c r="G419" s="160">
        <v>0</v>
      </c>
      <c r="H419" s="160">
        <v>0</v>
      </c>
      <c r="I419" s="160">
        <f t="shared" ref="I419" si="161">G419+H419</f>
        <v>0</v>
      </c>
      <c r="J419" s="160">
        <f t="shared" ref="J419" si="162">TRUNC(E419*G419,2)</f>
        <v>0</v>
      </c>
      <c r="K419" s="160">
        <f t="shared" ref="K419" si="163">L419-J419</f>
        <v>0</v>
      </c>
      <c r="L419" s="165">
        <f t="shared" ref="L419" si="164">TRUNC(E419*I419,2)</f>
        <v>0</v>
      </c>
      <c r="M419" s="23"/>
    </row>
    <row r="420" spans="1:13" s="10" customFormat="1" ht="42" x14ac:dyDescent="0.15">
      <c r="A420" s="331"/>
      <c r="B420" s="331"/>
      <c r="C420" s="176" t="s">
        <v>865</v>
      </c>
      <c r="D420" s="170" t="s">
        <v>1499</v>
      </c>
      <c r="E420" s="171">
        <v>2</v>
      </c>
      <c r="F420" s="159" t="s">
        <v>222</v>
      </c>
      <c r="G420" s="160">
        <v>0</v>
      </c>
      <c r="H420" s="160">
        <v>0</v>
      </c>
      <c r="I420" s="160">
        <f t="shared" ref="I420" si="165">G420+H420</f>
        <v>0</v>
      </c>
      <c r="J420" s="160">
        <f t="shared" ref="J420" si="166">TRUNC(E420*G420,2)</f>
        <v>0</v>
      </c>
      <c r="K420" s="160">
        <f t="shared" ref="K420" si="167">L420-J420</f>
        <v>0</v>
      </c>
      <c r="L420" s="165">
        <f t="shared" ref="L420" si="168">TRUNC(E420*I420,2)</f>
        <v>0</v>
      </c>
      <c r="M420" s="23"/>
    </row>
    <row r="421" spans="1:13" s="10" customFormat="1" ht="58.8" x14ac:dyDescent="0.15">
      <c r="A421" s="331"/>
      <c r="B421" s="331"/>
      <c r="C421" s="176" t="s">
        <v>866</v>
      </c>
      <c r="D421" s="170" t="s">
        <v>1500</v>
      </c>
      <c r="E421" s="171">
        <v>2</v>
      </c>
      <c r="F421" s="159" t="s">
        <v>222</v>
      </c>
      <c r="G421" s="160">
        <v>0</v>
      </c>
      <c r="H421" s="160">
        <v>0</v>
      </c>
      <c r="I421" s="160">
        <f t="shared" ref="I421" si="169">G421+H421</f>
        <v>0</v>
      </c>
      <c r="J421" s="160">
        <f t="shared" ref="J421" si="170">TRUNC(E421*G421,2)</f>
        <v>0</v>
      </c>
      <c r="K421" s="160">
        <f t="shared" ref="K421" si="171">L421-J421</f>
        <v>0</v>
      </c>
      <c r="L421" s="165">
        <f t="shared" ref="L421" si="172">TRUNC(E421*I421,2)</f>
        <v>0</v>
      </c>
      <c r="M421" s="23"/>
    </row>
    <row r="422" spans="1:13" s="10" customFormat="1" ht="58.8" x14ac:dyDescent="0.15">
      <c r="A422" s="331"/>
      <c r="B422" s="331"/>
      <c r="C422" s="176" t="s">
        <v>867</v>
      </c>
      <c r="D422" s="170" t="s">
        <v>517</v>
      </c>
      <c r="E422" s="171">
        <v>11.600000000000001</v>
      </c>
      <c r="F422" s="159" t="s">
        <v>12</v>
      </c>
      <c r="G422" s="160">
        <v>0</v>
      </c>
      <c r="H422" s="160">
        <v>0</v>
      </c>
      <c r="I422" s="160">
        <f t="shared" si="157"/>
        <v>0</v>
      </c>
      <c r="J422" s="160">
        <f t="shared" si="158"/>
        <v>0</v>
      </c>
      <c r="K422" s="160">
        <f t="shared" si="159"/>
        <v>0</v>
      </c>
      <c r="L422" s="165">
        <f t="shared" si="160"/>
        <v>0</v>
      </c>
      <c r="M422" s="23"/>
    </row>
    <row r="423" spans="1:13" s="10" customFormat="1" ht="25.2" x14ac:dyDescent="0.15">
      <c r="A423" s="331"/>
      <c r="B423" s="331"/>
      <c r="C423" s="176" t="s">
        <v>868</v>
      </c>
      <c r="D423" s="170" t="s">
        <v>1544</v>
      </c>
      <c r="E423" s="171">
        <v>6</v>
      </c>
      <c r="F423" s="159" t="s">
        <v>12</v>
      </c>
      <c r="G423" s="160">
        <v>0</v>
      </c>
      <c r="H423" s="160">
        <v>0</v>
      </c>
      <c r="I423" s="160">
        <f t="shared" ref="I423" si="173">G423+H423</f>
        <v>0</v>
      </c>
      <c r="J423" s="160">
        <f t="shared" ref="J423" si="174">TRUNC(E423*G423,2)</f>
        <v>0</v>
      </c>
      <c r="K423" s="160">
        <f t="shared" ref="K423" si="175">L423-J423</f>
        <v>0</v>
      </c>
      <c r="L423" s="165">
        <f t="shared" ref="L423" si="176">TRUNC(E423*I423,2)</f>
        <v>0</v>
      </c>
      <c r="M423" s="23"/>
    </row>
    <row r="424" spans="1:13" s="10" customFormat="1" ht="33.6" x14ac:dyDescent="0.15">
      <c r="A424" s="331"/>
      <c r="B424" s="331"/>
      <c r="C424" s="176" t="s">
        <v>1497</v>
      </c>
      <c r="D424" s="170" t="s">
        <v>518</v>
      </c>
      <c r="E424" s="171">
        <v>1.9</v>
      </c>
      <c r="F424" s="159" t="s">
        <v>12</v>
      </c>
      <c r="G424" s="160">
        <v>0</v>
      </c>
      <c r="H424" s="160">
        <v>0</v>
      </c>
      <c r="I424" s="160">
        <f t="shared" si="157"/>
        <v>0</v>
      </c>
      <c r="J424" s="160">
        <f t="shared" si="158"/>
        <v>0</v>
      </c>
      <c r="K424" s="160">
        <f t="shared" si="159"/>
        <v>0</v>
      </c>
      <c r="L424" s="165">
        <f t="shared" si="160"/>
        <v>0</v>
      </c>
      <c r="M424" s="23"/>
    </row>
    <row r="425" spans="1:13" s="10" customFormat="1" ht="8.4" x14ac:dyDescent="0.15">
      <c r="A425" s="331"/>
      <c r="B425" s="331"/>
      <c r="C425" s="176"/>
      <c r="D425" s="203" t="s">
        <v>13</v>
      </c>
      <c r="E425" s="160"/>
      <c r="F425" s="159"/>
      <c r="G425" s="160"/>
      <c r="H425" s="160"/>
      <c r="I425" s="160"/>
      <c r="J425" s="172">
        <f>SUM(J416:J424)</f>
        <v>0</v>
      </c>
      <c r="K425" s="172">
        <f>SUM(K416:K424)</f>
        <v>0</v>
      </c>
      <c r="L425" s="204">
        <f>SUM(L416:L424)</f>
        <v>0</v>
      </c>
      <c r="M425" s="23"/>
    </row>
    <row r="426" spans="1:13" s="10" customFormat="1" ht="8.4" x14ac:dyDescent="0.15">
      <c r="A426" s="331"/>
      <c r="B426" s="331"/>
      <c r="C426" s="342"/>
      <c r="D426" s="32"/>
      <c r="E426" s="174"/>
      <c r="F426" s="173"/>
      <c r="G426" s="174"/>
      <c r="H426" s="174"/>
      <c r="I426" s="174"/>
      <c r="J426" s="174"/>
      <c r="K426" s="174"/>
      <c r="L426" s="175"/>
      <c r="M426" s="23"/>
    </row>
    <row r="427" spans="1:13" s="10" customFormat="1" ht="8.4" x14ac:dyDescent="0.15">
      <c r="A427" s="331"/>
      <c r="B427" s="331"/>
      <c r="C427" s="176"/>
      <c r="D427" s="170"/>
      <c r="E427" s="171"/>
      <c r="F427" s="159"/>
      <c r="G427" s="160"/>
      <c r="H427" s="160"/>
      <c r="I427" s="160"/>
      <c r="J427" s="160"/>
      <c r="K427" s="160"/>
      <c r="L427" s="165"/>
      <c r="M427" s="23"/>
    </row>
    <row r="428" spans="1:13" s="10" customFormat="1" ht="8.4" x14ac:dyDescent="0.15">
      <c r="A428" s="331"/>
      <c r="B428" s="331"/>
      <c r="C428" s="343"/>
      <c r="D428" s="205" t="s">
        <v>582</v>
      </c>
      <c r="E428" s="206"/>
      <c r="F428" s="207"/>
      <c r="G428" s="206"/>
      <c r="H428" s="206"/>
      <c r="I428" s="206"/>
      <c r="J428" s="208">
        <f>J388+J397+J405+J412+J425</f>
        <v>0</v>
      </c>
      <c r="K428" s="208">
        <f>K388+K397+K405+K412+K425</f>
        <v>0</v>
      </c>
      <c r="L428" s="209">
        <f>L388+L397+L405+L412+L425</f>
        <v>0</v>
      </c>
      <c r="M428" s="23"/>
    </row>
    <row r="429" spans="1:13" s="10" customFormat="1" ht="8.4" x14ac:dyDescent="0.15">
      <c r="A429" s="331"/>
      <c r="B429" s="331"/>
      <c r="C429" s="176"/>
      <c r="D429" s="170"/>
      <c r="E429" s="171"/>
      <c r="F429" s="159"/>
      <c r="G429" s="160"/>
      <c r="H429" s="160"/>
      <c r="I429" s="160"/>
      <c r="J429" s="160"/>
      <c r="K429" s="160"/>
      <c r="L429" s="165"/>
      <c r="M429" s="23"/>
    </row>
    <row r="430" spans="1:13" s="10" customFormat="1" ht="8.4" x14ac:dyDescent="0.15">
      <c r="A430" s="331"/>
      <c r="B430" s="331"/>
      <c r="C430" s="341" t="s">
        <v>1300</v>
      </c>
      <c r="D430" s="184" t="s">
        <v>601</v>
      </c>
      <c r="E430" s="201"/>
      <c r="F430" s="202"/>
      <c r="G430" s="160"/>
      <c r="H430" s="160"/>
      <c r="I430" s="160"/>
      <c r="J430" s="160"/>
      <c r="K430" s="160"/>
      <c r="L430" s="165"/>
      <c r="M430" s="23"/>
    </row>
    <row r="431" spans="1:13" s="273" customFormat="1" ht="109.2" x14ac:dyDescent="0.15">
      <c r="A431" s="336"/>
      <c r="B431" s="336"/>
      <c r="C431" s="176" t="s">
        <v>1403</v>
      </c>
      <c r="D431" s="170" t="s">
        <v>1554</v>
      </c>
      <c r="E431" s="171">
        <v>3</v>
      </c>
      <c r="F431" s="159" t="s">
        <v>222</v>
      </c>
      <c r="G431" s="160">
        <v>0</v>
      </c>
      <c r="H431" s="160">
        <v>0</v>
      </c>
      <c r="I431" s="160">
        <f>G431+H431</f>
        <v>0</v>
      </c>
      <c r="J431" s="160">
        <f>TRUNC(E431*G431,2)</f>
        <v>0</v>
      </c>
      <c r="K431" s="160">
        <f>L431-J431</f>
        <v>0</v>
      </c>
      <c r="L431" s="165">
        <f>TRUNC(E431*I431,2)</f>
        <v>0</v>
      </c>
      <c r="M431" s="272"/>
    </row>
    <row r="432" spans="1:13" s="10" customFormat="1" ht="8.4" x14ac:dyDescent="0.15">
      <c r="A432" s="331"/>
      <c r="B432" s="331"/>
      <c r="C432" s="176"/>
      <c r="D432" s="203" t="s">
        <v>13</v>
      </c>
      <c r="E432" s="160"/>
      <c r="F432" s="159"/>
      <c r="G432" s="160"/>
      <c r="H432" s="160"/>
      <c r="I432" s="160"/>
      <c r="J432" s="172">
        <f>SUM(J431:J431)</f>
        <v>0</v>
      </c>
      <c r="K432" s="172">
        <f>SUM(K431:K431)</f>
        <v>0</v>
      </c>
      <c r="L432" s="204">
        <f>SUM(L431:L431)</f>
        <v>0</v>
      </c>
      <c r="M432" s="23"/>
    </row>
    <row r="433" spans="1:13" s="10" customFormat="1" ht="8.4" x14ac:dyDescent="0.15">
      <c r="A433" s="331"/>
      <c r="B433" s="331"/>
      <c r="C433" s="342"/>
      <c r="D433" s="32"/>
      <c r="E433" s="174"/>
      <c r="F433" s="173"/>
      <c r="G433" s="174"/>
      <c r="H433" s="174"/>
      <c r="I433" s="174"/>
      <c r="J433" s="174"/>
      <c r="K433" s="174"/>
      <c r="L433" s="175"/>
      <c r="M433" s="23"/>
    </row>
    <row r="434" spans="1:13" s="10" customFormat="1" ht="8.4" x14ac:dyDescent="0.15">
      <c r="A434" s="331"/>
      <c r="B434" s="331"/>
      <c r="C434" s="343"/>
      <c r="D434" s="205" t="s">
        <v>1404</v>
      </c>
      <c r="E434" s="206"/>
      <c r="F434" s="207"/>
      <c r="G434" s="206"/>
      <c r="H434" s="206"/>
      <c r="I434" s="206"/>
      <c r="J434" s="208">
        <f>J432</f>
        <v>0</v>
      </c>
      <c r="K434" s="208">
        <f>K432</f>
        <v>0</v>
      </c>
      <c r="L434" s="209">
        <f>J434+K434</f>
        <v>0</v>
      </c>
      <c r="M434" s="23"/>
    </row>
    <row r="435" spans="1:13" s="10" customFormat="1" ht="8.4" x14ac:dyDescent="0.15">
      <c r="A435" s="331"/>
      <c r="B435" s="331"/>
      <c r="C435" s="176"/>
      <c r="D435" s="170"/>
      <c r="E435" s="171"/>
      <c r="F435" s="159"/>
      <c r="G435" s="160"/>
      <c r="H435" s="160"/>
      <c r="I435" s="160"/>
      <c r="J435" s="160"/>
      <c r="K435" s="160"/>
      <c r="L435" s="165"/>
      <c r="M435" s="23"/>
    </row>
    <row r="436" spans="1:13" s="10" customFormat="1" ht="8.4" x14ac:dyDescent="0.15">
      <c r="A436" s="331"/>
      <c r="B436" s="331"/>
      <c r="C436" s="176"/>
      <c r="D436" s="170"/>
      <c r="E436" s="171"/>
      <c r="F436" s="159"/>
      <c r="G436" s="160"/>
      <c r="H436" s="160"/>
      <c r="I436" s="160"/>
      <c r="J436" s="160"/>
      <c r="K436" s="160"/>
      <c r="L436" s="165"/>
      <c r="M436" s="23"/>
    </row>
    <row r="437" spans="1:13" s="10" customFormat="1" ht="8.4" x14ac:dyDescent="0.15">
      <c r="A437" s="331"/>
      <c r="B437" s="331"/>
      <c r="C437" s="344" t="s">
        <v>1385</v>
      </c>
      <c r="D437" s="184" t="s">
        <v>1301</v>
      </c>
      <c r="E437" s="201"/>
      <c r="F437" s="202"/>
      <c r="G437" s="160"/>
      <c r="H437" s="160"/>
      <c r="I437" s="160"/>
      <c r="J437" s="160"/>
      <c r="K437" s="160"/>
      <c r="L437" s="165"/>
      <c r="M437" s="23"/>
    </row>
    <row r="438" spans="1:13" s="10" customFormat="1" ht="16.8" x14ac:dyDescent="0.15">
      <c r="A438" s="331"/>
      <c r="B438" s="331"/>
      <c r="C438" s="176" t="s">
        <v>1386</v>
      </c>
      <c r="D438" s="304" t="s">
        <v>1551</v>
      </c>
      <c r="E438" s="15">
        <v>20</v>
      </c>
      <c r="F438" s="159" t="s">
        <v>222</v>
      </c>
      <c r="G438" s="160">
        <v>0</v>
      </c>
      <c r="H438" s="160">
        <v>0</v>
      </c>
      <c r="I438" s="160">
        <f>G438+H438</f>
        <v>0</v>
      </c>
      <c r="J438" s="160">
        <f>TRUNC(E438*G438,2)</f>
        <v>0</v>
      </c>
      <c r="K438" s="160">
        <f>L438-J438</f>
        <v>0</v>
      </c>
      <c r="L438" s="165">
        <f>TRUNC(E438*I438,2)</f>
        <v>0</v>
      </c>
      <c r="M438" s="23"/>
    </row>
    <row r="439" spans="1:13" s="10" customFormat="1" ht="8.4" x14ac:dyDescent="0.15">
      <c r="A439" s="331"/>
      <c r="B439" s="331"/>
      <c r="C439" s="176" t="s">
        <v>1387</v>
      </c>
      <c r="D439" s="305" t="s">
        <v>1303</v>
      </c>
      <c r="E439" s="15">
        <v>80</v>
      </c>
      <c r="F439" s="159" t="s">
        <v>222</v>
      </c>
      <c r="G439" s="160">
        <v>0</v>
      </c>
      <c r="H439" s="160">
        <v>0</v>
      </c>
      <c r="I439" s="160">
        <f>G439+H439</f>
        <v>0</v>
      </c>
      <c r="J439" s="160">
        <f>TRUNC(E439*G439,2)</f>
        <v>0</v>
      </c>
      <c r="K439" s="160">
        <f>L439-J439</f>
        <v>0</v>
      </c>
      <c r="L439" s="165">
        <f>TRUNC(E439*I439,2)</f>
        <v>0</v>
      </c>
      <c r="M439" s="23"/>
    </row>
    <row r="440" spans="1:13" s="10" customFormat="1" ht="8.4" x14ac:dyDescent="0.15">
      <c r="A440" s="331"/>
      <c r="B440" s="331"/>
      <c r="C440" s="177" t="s">
        <v>1388</v>
      </c>
      <c r="D440" s="306" t="s">
        <v>1304</v>
      </c>
      <c r="E440" s="15"/>
      <c r="F440" s="13"/>
      <c r="G440" s="160"/>
      <c r="H440" s="160"/>
      <c r="I440" s="160"/>
      <c r="J440" s="160"/>
      <c r="K440" s="160"/>
      <c r="L440" s="165"/>
      <c r="M440" s="23"/>
    </row>
    <row r="441" spans="1:13" s="10" customFormat="1" ht="8.4" x14ac:dyDescent="0.15">
      <c r="A441" s="331"/>
      <c r="B441" s="331"/>
      <c r="C441" s="176" t="s">
        <v>1389</v>
      </c>
      <c r="D441" s="305" t="s">
        <v>1305</v>
      </c>
      <c r="E441" s="160">
        <f>(227*0.25)</f>
        <v>56.75</v>
      </c>
      <c r="F441" s="307" t="s">
        <v>12</v>
      </c>
      <c r="G441" s="160">
        <v>0</v>
      </c>
      <c r="H441" s="160">
        <v>0</v>
      </c>
      <c r="I441" s="160">
        <f t="shared" ref="I441:I460" si="177">G441+H441</f>
        <v>0</v>
      </c>
      <c r="J441" s="160">
        <f t="shared" ref="J441:J460" si="178">TRUNC(E441*G441,2)</f>
        <v>0</v>
      </c>
      <c r="K441" s="160">
        <f t="shared" ref="K441:K460" si="179">L441-J441</f>
        <v>0</v>
      </c>
      <c r="L441" s="165">
        <f t="shared" ref="L441:L460" si="180">TRUNC(E441*I441,2)</f>
        <v>0</v>
      </c>
      <c r="M441" s="23"/>
    </row>
    <row r="442" spans="1:13" s="10" customFormat="1" ht="8.4" x14ac:dyDescent="0.15">
      <c r="A442" s="331"/>
      <c r="B442" s="331"/>
      <c r="C442" s="176" t="s">
        <v>1390</v>
      </c>
      <c r="D442" s="305" t="s">
        <v>1306</v>
      </c>
      <c r="E442" s="160">
        <f>(195*0.25)</f>
        <v>48.75</v>
      </c>
      <c r="F442" s="307" t="s">
        <v>12</v>
      </c>
      <c r="G442" s="160">
        <v>0</v>
      </c>
      <c r="H442" s="160">
        <v>0</v>
      </c>
      <c r="I442" s="160">
        <f t="shared" si="177"/>
        <v>0</v>
      </c>
      <c r="J442" s="160">
        <f t="shared" si="178"/>
        <v>0</v>
      </c>
      <c r="K442" s="160">
        <f t="shared" si="179"/>
        <v>0</v>
      </c>
      <c r="L442" s="165">
        <f t="shared" si="180"/>
        <v>0</v>
      </c>
      <c r="M442" s="23"/>
    </row>
    <row r="443" spans="1:13" s="10" customFormat="1" ht="8.4" x14ac:dyDescent="0.15">
      <c r="A443" s="331"/>
      <c r="B443" s="331"/>
      <c r="C443" s="176" t="s">
        <v>1545</v>
      </c>
      <c r="D443" s="305" t="s">
        <v>1307</v>
      </c>
      <c r="E443" s="160">
        <v>280</v>
      </c>
      <c r="F443" s="307" t="s">
        <v>222</v>
      </c>
      <c r="G443" s="160">
        <v>0</v>
      </c>
      <c r="H443" s="160">
        <v>0</v>
      </c>
      <c r="I443" s="160">
        <f t="shared" si="177"/>
        <v>0</v>
      </c>
      <c r="J443" s="160">
        <f t="shared" si="178"/>
        <v>0</v>
      </c>
      <c r="K443" s="160">
        <f t="shared" si="179"/>
        <v>0</v>
      </c>
      <c r="L443" s="165">
        <f t="shared" si="180"/>
        <v>0</v>
      </c>
      <c r="M443" s="23"/>
    </row>
    <row r="444" spans="1:13" s="10" customFormat="1" ht="16.8" x14ac:dyDescent="0.15">
      <c r="A444" s="331"/>
      <c r="B444" s="331"/>
      <c r="C444" s="177" t="s">
        <v>1391</v>
      </c>
      <c r="D444" s="306" t="s">
        <v>1308</v>
      </c>
      <c r="E444" s="308"/>
      <c r="F444" s="309"/>
      <c r="G444" s="160"/>
      <c r="H444" s="160"/>
      <c r="I444" s="160"/>
      <c r="J444" s="160"/>
      <c r="K444" s="160"/>
      <c r="L444" s="165"/>
      <c r="M444" s="23"/>
    </row>
    <row r="445" spans="1:13" s="10" customFormat="1" ht="16.8" x14ac:dyDescent="0.15">
      <c r="A445" s="331"/>
      <c r="B445" s="331"/>
      <c r="C445" s="176" t="s">
        <v>1392</v>
      </c>
      <c r="D445" s="304" t="s">
        <v>1309</v>
      </c>
      <c r="E445" s="160">
        <v>9</v>
      </c>
      <c r="F445" s="159" t="s">
        <v>222</v>
      </c>
      <c r="G445" s="160">
        <v>0</v>
      </c>
      <c r="H445" s="160">
        <v>0</v>
      </c>
      <c r="I445" s="160">
        <f t="shared" si="177"/>
        <v>0</v>
      </c>
      <c r="J445" s="160">
        <f t="shared" si="178"/>
        <v>0</v>
      </c>
      <c r="K445" s="160">
        <f t="shared" si="179"/>
        <v>0</v>
      </c>
      <c r="L445" s="165">
        <f t="shared" si="180"/>
        <v>0</v>
      </c>
      <c r="M445" s="23"/>
    </row>
    <row r="446" spans="1:13" s="10" customFormat="1" ht="8.4" x14ac:dyDescent="0.15">
      <c r="A446" s="331"/>
      <c r="B446" s="331"/>
      <c r="C446" s="176" t="s">
        <v>1546</v>
      </c>
      <c r="D446" s="304" t="s">
        <v>1454</v>
      </c>
      <c r="E446" s="160">
        <v>9</v>
      </c>
      <c r="F446" s="159" t="s">
        <v>222</v>
      </c>
      <c r="G446" s="160">
        <v>0</v>
      </c>
      <c r="H446" s="160">
        <v>0</v>
      </c>
      <c r="I446" s="160">
        <f t="shared" si="177"/>
        <v>0</v>
      </c>
      <c r="J446" s="160">
        <f t="shared" si="178"/>
        <v>0</v>
      </c>
      <c r="K446" s="160">
        <f t="shared" si="179"/>
        <v>0</v>
      </c>
      <c r="L446" s="165">
        <f t="shared" si="180"/>
        <v>0</v>
      </c>
      <c r="M446" s="23"/>
    </row>
    <row r="447" spans="1:13" s="10" customFormat="1" ht="8.4" x14ac:dyDescent="0.15">
      <c r="A447" s="331"/>
      <c r="B447" s="331"/>
      <c r="C447" s="177" t="s">
        <v>1393</v>
      </c>
      <c r="D447" s="306" t="s">
        <v>1310</v>
      </c>
      <c r="E447" s="308"/>
      <c r="F447" s="309"/>
      <c r="G447" s="160"/>
      <c r="H447" s="160"/>
      <c r="I447" s="160"/>
      <c r="J447" s="160"/>
      <c r="K447" s="160"/>
      <c r="L447" s="165"/>
      <c r="M447" s="23"/>
    </row>
    <row r="448" spans="1:13" s="10" customFormat="1" ht="16.8" x14ac:dyDescent="0.15">
      <c r="A448" s="331"/>
      <c r="B448" s="331"/>
      <c r="C448" s="176" t="s">
        <v>1394</v>
      </c>
      <c r="D448" s="304" t="s">
        <v>1453</v>
      </c>
      <c r="E448" s="160">
        <v>125</v>
      </c>
      <c r="F448" s="159" t="s">
        <v>222</v>
      </c>
      <c r="G448" s="160">
        <v>0</v>
      </c>
      <c r="H448" s="160">
        <v>0</v>
      </c>
      <c r="I448" s="160">
        <f t="shared" si="177"/>
        <v>0</v>
      </c>
      <c r="J448" s="160">
        <f t="shared" si="178"/>
        <v>0</v>
      </c>
      <c r="K448" s="160">
        <f t="shared" si="179"/>
        <v>0</v>
      </c>
      <c r="L448" s="165">
        <f t="shared" si="180"/>
        <v>0</v>
      </c>
      <c r="M448" s="23"/>
    </row>
    <row r="449" spans="1:13" s="10" customFormat="1" ht="8.4" x14ac:dyDescent="0.15">
      <c r="A449" s="331"/>
      <c r="B449" s="331"/>
      <c r="C449" s="177" t="s">
        <v>1395</v>
      </c>
      <c r="D449" s="306" t="s">
        <v>1311</v>
      </c>
      <c r="E449" s="308"/>
      <c r="F449" s="309"/>
      <c r="G449" s="160"/>
      <c r="H449" s="160"/>
      <c r="I449" s="160"/>
      <c r="J449" s="160"/>
      <c r="K449" s="160"/>
      <c r="L449" s="165"/>
      <c r="M449" s="23"/>
    </row>
    <row r="450" spans="1:13" s="10" customFormat="1" ht="16.8" x14ac:dyDescent="0.15">
      <c r="A450" s="331"/>
      <c r="B450" s="331"/>
      <c r="C450" s="176" t="s">
        <v>1396</v>
      </c>
      <c r="D450" s="304" t="s">
        <v>1530</v>
      </c>
      <c r="E450" s="160">
        <v>125</v>
      </c>
      <c r="F450" s="307" t="s">
        <v>222</v>
      </c>
      <c r="G450" s="160">
        <v>0</v>
      </c>
      <c r="H450" s="160">
        <v>0</v>
      </c>
      <c r="I450" s="160">
        <f t="shared" si="177"/>
        <v>0</v>
      </c>
      <c r="J450" s="160">
        <f t="shared" si="178"/>
        <v>0</v>
      </c>
      <c r="K450" s="160">
        <f t="shared" si="179"/>
        <v>0</v>
      </c>
      <c r="L450" s="165">
        <f t="shared" si="180"/>
        <v>0</v>
      </c>
      <c r="M450" s="23"/>
    </row>
    <row r="451" spans="1:13" s="10" customFormat="1" ht="8.4" x14ac:dyDescent="0.15">
      <c r="A451" s="331"/>
      <c r="B451" s="331"/>
      <c r="C451" s="177" t="s">
        <v>1397</v>
      </c>
      <c r="D451" s="306" t="s">
        <v>1312</v>
      </c>
      <c r="E451" s="308"/>
      <c r="F451" s="309"/>
      <c r="G451" s="160"/>
      <c r="H451" s="160"/>
      <c r="I451" s="160"/>
      <c r="J451" s="160"/>
      <c r="K451" s="160"/>
      <c r="L451" s="165"/>
      <c r="M451" s="23"/>
    </row>
    <row r="452" spans="1:13" s="10" customFormat="1" ht="8.4" x14ac:dyDescent="0.15">
      <c r="A452" s="331"/>
      <c r="B452" s="331"/>
      <c r="C452" s="176" t="s">
        <v>1398</v>
      </c>
      <c r="D452" s="304" t="s">
        <v>1313</v>
      </c>
      <c r="E452" s="160">
        <v>9</v>
      </c>
      <c r="F452" s="159" t="s">
        <v>222</v>
      </c>
      <c r="G452" s="160">
        <v>0</v>
      </c>
      <c r="H452" s="160">
        <v>0</v>
      </c>
      <c r="I452" s="160">
        <f t="shared" si="177"/>
        <v>0</v>
      </c>
      <c r="J452" s="160">
        <f t="shared" si="178"/>
        <v>0</v>
      </c>
      <c r="K452" s="160">
        <f t="shared" si="179"/>
        <v>0</v>
      </c>
      <c r="L452" s="165">
        <f t="shared" si="180"/>
        <v>0</v>
      </c>
      <c r="M452" s="23"/>
    </row>
    <row r="453" spans="1:13" s="10" customFormat="1" ht="8.4" x14ac:dyDescent="0.15">
      <c r="A453" s="331"/>
      <c r="B453" s="331"/>
      <c r="C453" s="176" t="s">
        <v>1399</v>
      </c>
      <c r="D453" s="304" t="s">
        <v>1314</v>
      </c>
      <c r="E453" s="160">
        <v>9</v>
      </c>
      <c r="F453" s="159" t="s">
        <v>222</v>
      </c>
      <c r="G453" s="160">
        <v>0</v>
      </c>
      <c r="H453" s="160">
        <v>0</v>
      </c>
      <c r="I453" s="160">
        <f t="shared" si="177"/>
        <v>0</v>
      </c>
      <c r="J453" s="160">
        <f t="shared" si="178"/>
        <v>0</v>
      </c>
      <c r="K453" s="160">
        <f t="shared" si="179"/>
        <v>0</v>
      </c>
      <c r="L453" s="165">
        <f t="shared" si="180"/>
        <v>0</v>
      </c>
      <c r="M453" s="23"/>
    </row>
    <row r="454" spans="1:13" s="10" customFormat="1" ht="8.4" x14ac:dyDescent="0.15">
      <c r="A454" s="331"/>
      <c r="B454" s="331"/>
      <c r="C454" s="177" t="s">
        <v>1400</v>
      </c>
      <c r="D454" s="306" t="s">
        <v>1315</v>
      </c>
      <c r="E454" s="308"/>
      <c r="F454" s="309"/>
      <c r="G454" s="160"/>
      <c r="H454" s="160"/>
      <c r="I454" s="160"/>
      <c r="J454" s="160"/>
      <c r="K454" s="160"/>
      <c r="L454" s="165"/>
      <c r="M454" s="23"/>
    </row>
    <row r="455" spans="1:13" s="10" customFormat="1" ht="8.4" x14ac:dyDescent="0.15">
      <c r="A455" s="331"/>
      <c r="B455" s="331"/>
      <c r="C455" s="176" t="s">
        <v>1401</v>
      </c>
      <c r="D455" s="305" t="s">
        <v>1316</v>
      </c>
      <c r="E455" s="310">
        <v>8</v>
      </c>
      <c r="F455" s="307" t="s">
        <v>222</v>
      </c>
      <c r="G455" s="160">
        <v>0</v>
      </c>
      <c r="H455" s="160">
        <v>0</v>
      </c>
      <c r="I455" s="160">
        <f t="shared" si="177"/>
        <v>0</v>
      </c>
      <c r="J455" s="160">
        <f t="shared" si="178"/>
        <v>0</v>
      </c>
      <c r="K455" s="160">
        <f t="shared" si="179"/>
        <v>0</v>
      </c>
      <c r="L455" s="165">
        <f t="shared" si="180"/>
        <v>0</v>
      </c>
      <c r="M455" s="23"/>
    </row>
    <row r="456" spans="1:13" s="10" customFormat="1" ht="8.4" x14ac:dyDescent="0.15">
      <c r="A456" s="331"/>
      <c r="B456" s="331"/>
      <c r="C456" s="176" t="s">
        <v>1402</v>
      </c>
      <c r="D456" s="305" t="s">
        <v>1317</v>
      </c>
      <c r="E456" s="160">
        <v>8</v>
      </c>
      <c r="F456" s="159" t="s">
        <v>222</v>
      </c>
      <c r="G456" s="160">
        <v>0</v>
      </c>
      <c r="H456" s="160">
        <v>0</v>
      </c>
      <c r="I456" s="160">
        <f t="shared" si="177"/>
        <v>0</v>
      </c>
      <c r="J456" s="160">
        <f t="shared" si="178"/>
        <v>0</v>
      </c>
      <c r="K456" s="160">
        <f t="shared" si="179"/>
        <v>0</v>
      </c>
      <c r="L456" s="165">
        <f t="shared" si="180"/>
        <v>0</v>
      </c>
      <c r="M456" s="23"/>
    </row>
    <row r="457" spans="1:13" s="10" customFormat="1" ht="8.4" x14ac:dyDescent="0.15">
      <c r="A457" s="331"/>
      <c r="B457" s="331"/>
      <c r="C457" s="177" t="s">
        <v>1547</v>
      </c>
      <c r="D457" s="306" t="s">
        <v>1318</v>
      </c>
      <c r="E457" s="308"/>
      <c r="F457" s="309"/>
      <c r="G457" s="160"/>
      <c r="H457" s="160"/>
      <c r="I457" s="160"/>
      <c r="J457" s="160"/>
      <c r="K457" s="160"/>
      <c r="L457" s="165"/>
      <c r="M457" s="23"/>
    </row>
    <row r="458" spans="1:13" s="10" customFormat="1" ht="8.4" x14ac:dyDescent="0.15">
      <c r="A458" s="331"/>
      <c r="B458" s="331"/>
      <c r="C458" s="176" t="s">
        <v>1548</v>
      </c>
      <c r="D458" s="311" t="s">
        <v>1319</v>
      </c>
      <c r="E458" s="310">
        <v>11</v>
      </c>
      <c r="F458" s="307" t="s">
        <v>222</v>
      </c>
      <c r="G458" s="160">
        <v>0</v>
      </c>
      <c r="H458" s="160">
        <v>0</v>
      </c>
      <c r="I458" s="160">
        <f t="shared" si="177"/>
        <v>0</v>
      </c>
      <c r="J458" s="160">
        <f t="shared" si="178"/>
        <v>0</v>
      </c>
      <c r="K458" s="160">
        <f t="shared" si="179"/>
        <v>0</v>
      </c>
      <c r="L458" s="165">
        <f t="shared" si="180"/>
        <v>0</v>
      </c>
      <c r="M458" s="23"/>
    </row>
    <row r="459" spans="1:13" s="10" customFormat="1" ht="8.4" x14ac:dyDescent="0.15">
      <c r="A459" s="331"/>
      <c r="B459" s="331"/>
      <c r="C459" s="176" t="s">
        <v>1549</v>
      </c>
      <c r="D459" s="311" t="s">
        <v>1320</v>
      </c>
      <c r="E459" s="310">
        <v>55</v>
      </c>
      <c r="F459" s="307" t="s">
        <v>12</v>
      </c>
      <c r="G459" s="160">
        <v>0</v>
      </c>
      <c r="H459" s="160">
        <v>0</v>
      </c>
      <c r="I459" s="160">
        <f t="shared" si="177"/>
        <v>0</v>
      </c>
      <c r="J459" s="160">
        <f t="shared" si="178"/>
        <v>0</v>
      </c>
      <c r="K459" s="160">
        <f t="shared" si="179"/>
        <v>0</v>
      </c>
      <c r="L459" s="165">
        <f t="shared" si="180"/>
        <v>0</v>
      </c>
      <c r="M459" s="23"/>
    </row>
    <row r="460" spans="1:13" s="10" customFormat="1" ht="8.4" x14ac:dyDescent="0.15">
      <c r="A460" s="331"/>
      <c r="B460" s="331"/>
      <c r="C460" s="176" t="s">
        <v>1550</v>
      </c>
      <c r="D460" s="311" t="s">
        <v>1321</v>
      </c>
      <c r="E460" s="310">
        <v>11</v>
      </c>
      <c r="F460" s="307" t="s">
        <v>222</v>
      </c>
      <c r="G460" s="160">
        <v>0</v>
      </c>
      <c r="H460" s="160">
        <v>0</v>
      </c>
      <c r="I460" s="160">
        <f t="shared" si="177"/>
        <v>0</v>
      </c>
      <c r="J460" s="160">
        <f t="shared" si="178"/>
        <v>0</v>
      </c>
      <c r="K460" s="160">
        <f t="shared" si="179"/>
        <v>0</v>
      </c>
      <c r="L460" s="165">
        <f t="shared" si="180"/>
        <v>0</v>
      </c>
      <c r="M460" s="23"/>
    </row>
    <row r="461" spans="1:13" s="10" customFormat="1" ht="8.4" x14ac:dyDescent="0.15">
      <c r="A461" s="331"/>
      <c r="B461" s="331"/>
      <c r="C461" s="176"/>
      <c r="D461" s="203" t="s">
        <v>13</v>
      </c>
      <c r="E461" s="160"/>
      <c r="F461" s="159"/>
      <c r="G461" s="160"/>
      <c r="H461" s="160"/>
      <c r="I461" s="160"/>
      <c r="J461" s="172">
        <f>SUM(J438:J460)</f>
        <v>0</v>
      </c>
      <c r="K461" s="172">
        <f>SUM(K438:K460)</f>
        <v>0</v>
      </c>
      <c r="L461" s="204">
        <f>SUM(L438:L460)</f>
        <v>0</v>
      </c>
      <c r="M461" s="23"/>
    </row>
    <row r="462" spans="1:13" s="10" customFormat="1" ht="8.4" x14ac:dyDescent="0.15">
      <c r="A462" s="331"/>
      <c r="B462" s="331"/>
      <c r="C462" s="342"/>
      <c r="D462" s="32"/>
      <c r="E462" s="174"/>
      <c r="F462" s="173"/>
      <c r="G462" s="174"/>
      <c r="H462" s="174"/>
      <c r="I462" s="174"/>
      <c r="J462" s="174"/>
      <c r="K462" s="174"/>
      <c r="L462" s="175"/>
      <c r="M462" s="23"/>
    </row>
    <row r="463" spans="1:13" s="10" customFormat="1" ht="8.4" x14ac:dyDescent="0.15">
      <c r="A463" s="331"/>
      <c r="B463" s="331"/>
      <c r="C463" s="343"/>
      <c r="D463" s="205" t="s">
        <v>1302</v>
      </c>
      <c r="E463" s="206"/>
      <c r="F463" s="207"/>
      <c r="G463" s="206"/>
      <c r="H463" s="206"/>
      <c r="I463" s="206"/>
      <c r="J463" s="208">
        <f>J461</f>
        <v>0</v>
      </c>
      <c r="K463" s="208">
        <f>K461</f>
        <v>0</v>
      </c>
      <c r="L463" s="209">
        <f>J463+K463</f>
        <v>0</v>
      </c>
      <c r="M463" s="23"/>
    </row>
    <row r="464" spans="1:13" s="10" customFormat="1" ht="8.4" x14ac:dyDescent="0.15">
      <c r="A464" s="331"/>
      <c r="B464" s="331"/>
      <c r="C464" s="176"/>
      <c r="D464" s="170"/>
      <c r="E464" s="171"/>
      <c r="F464" s="159"/>
      <c r="G464" s="160"/>
      <c r="H464" s="160"/>
      <c r="I464" s="160"/>
      <c r="J464" s="160"/>
      <c r="K464" s="160"/>
      <c r="L464" s="165"/>
      <c r="M464" s="23"/>
    </row>
    <row r="465" spans="1:13" s="10" customFormat="1" ht="8.4" x14ac:dyDescent="0.15">
      <c r="A465" s="331"/>
      <c r="B465" s="331"/>
      <c r="C465" s="344">
        <v>5</v>
      </c>
      <c r="D465" s="184" t="s">
        <v>243</v>
      </c>
      <c r="E465" s="201"/>
      <c r="F465" s="202"/>
      <c r="G465" s="160"/>
      <c r="H465" s="160"/>
      <c r="I465" s="160"/>
      <c r="J465" s="160"/>
      <c r="K465" s="160"/>
      <c r="L465" s="165"/>
      <c r="M465" s="23"/>
    </row>
    <row r="466" spans="1:13" s="10" customFormat="1" ht="8.4" x14ac:dyDescent="0.15">
      <c r="A466" s="331"/>
      <c r="B466" s="331"/>
      <c r="C466" s="341" t="s">
        <v>47</v>
      </c>
      <c r="D466" s="169" t="s">
        <v>244</v>
      </c>
      <c r="E466" s="201"/>
      <c r="F466" s="202"/>
      <c r="G466" s="160"/>
      <c r="H466" s="160"/>
      <c r="I466" s="160"/>
      <c r="J466" s="160"/>
      <c r="K466" s="160"/>
      <c r="L466" s="165"/>
      <c r="M466" s="23"/>
    </row>
    <row r="467" spans="1:13" s="10" customFormat="1" ht="25.2" x14ac:dyDescent="0.15">
      <c r="A467" s="331"/>
      <c r="B467" s="331"/>
      <c r="C467" s="176" t="s">
        <v>869</v>
      </c>
      <c r="D467" s="170" t="s">
        <v>541</v>
      </c>
      <c r="E467" s="171">
        <v>1</v>
      </c>
      <c r="F467" s="159" t="s">
        <v>222</v>
      </c>
      <c r="G467" s="160">
        <v>0</v>
      </c>
      <c r="H467" s="160">
        <v>0</v>
      </c>
      <c r="I467" s="160">
        <f>G467+H467</f>
        <v>0</v>
      </c>
      <c r="J467" s="160">
        <f>TRUNC(E467*G467,2)</f>
        <v>0</v>
      </c>
      <c r="K467" s="160">
        <f>L467-J467</f>
        <v>0</v>
      </c>
      <c r="L467" s="165">
        <f>TRUNC(E467*I467,2)</f>
        <v>0</v>
      </c>
      <c r="M467" s="23"/>
    </row>
    <row r="468" spans="1:13" s="10" customFormat="1" ht="8.4" x14ac:dyDescent="0.15">
      <c r="A468" s="331"/>
      <c r="B468" s="331"/>
      <c r="C468" s="176"/>
      <c r="D468" s="203" t="s">
        <v>13</v>
      </c>
      <c r="E468" s="160"/>
      <c r="F468" s="159"/>
      <c r="G468" s="160"/>
      <c r="H468" s="160"/>
      <c r="I468" s="160"/>
      <c r="J468" s="172">
        <f>SUM(J467)</f>
        <v>0</v>
      </c>
      <c r="K468" s="172">
        <f>SUM(K467)</f>
        <v>0</v>
      </c>
      <c r="L468" s="204">
        <f>SUM(L467)</f>
        <v>0</v>
      </c>
      <c r="M468" s="23"/>
    </row>
    <row r="469" spans="1:13" s="10" customFormat="1" ht="8.4" x14ac:dyDescent="0.15">
      <c r="A469" s="331"/>
      <c r="B469" s="331"/>
      <c r="C469" s="342"/>
      <c r="D469" s="32"/>
      <c r="E469" s="174"/>
      <c r="F469" s="173"/>
      <c r="G469" s="174"/>
      <c r="H469" s="174"/>
      <c r="I469" s="174"/>
      <c r="J469" s="174"/>
      <c r="K469" s="174"/>
      <c r="L469" s="175"/>
      <c r="M469" s="23"/>
    </row>
    <row r="470" spans="1:13" s="10" customFormat="1" ht="8.4" x14ac:dyDescent="0.15">
      <c r="A470" s="331"/>
      <c r="B470" s="331"/>
      <c r="C470" s="177" t="s">
        <v>48</v>
      </c>
      <c r="D470" s="184" t="s">
        <v>80</v>
      </c>
      <c r="E470" s="201"/>
      <c r="F470" s="202"/>
      <c r="G470" s="160"/>
      <c r="H470" s="160"/>
      <c r="I470" s="160"/>
      <c r="J470" s="160"/>
      <c r="K470" s="160"/>
      <c r="L470" s="165"/>
      <c r="M470" s="23"/>
    </row>
    <row r="471" spans="1:13" s="10" customFormat="1" ht="142.80000000000001" x14ac:dyDescent="0.15">
      <c r="A471" s="331"/>
      <c r="B471" s="331"/>
      <c r="C471" s="176" t="s">
        <v>870</v>
      </c>
      <c r="D471" s="170" t="s">
        <v>1347</v>
      </c>
      <c r="E471" s="171">
        <v>13</v>
      </c>
      <c r="F471" s="159" t="s">
        <v>543</v>
      </c>
      <c r="G471" s="160">
        <v>0</v>
      </c>
      <c r="H471" s="160">
        <v>0</v>
      </c>
      <c r="I471" s="160">
        <f t="shared" ref="I471" si="181">G471+H471</f>
        <v>0</v>
      </c>
      <c r="J471" s="160">
        <f t="shared" ref="J471" si="182">TRUNC(E471*G471,2)</f>
        <v>0</v>
      </c>
      <c r="K471" s="160">
        <f t="shared" ref="K471:K474" si="183">L471-J471</f>
        <v>0</v>
      </c>
      <c r="L471" s="165">
        <f t="shared" ref="L471" si="184">TRUNC(E471*I471,2)</f>
        <v>0</v>
      </c>
      <c r="M471" s="23"/>
    </row>
    <row r="472" spans="1:13" s="10" customFormat="1" ht="50.4" x14ac:dyDescent="0.15">
      <c r="A472" s="331"/>
      <c r="B472" s="331"/>
      <c r="C472" s="176" t="s">
        <v>871</v>
      </c>
      <c r="D472" s="170" t="s">
        <v>1344</v>
      </c>
      <c r="E472" s="171">
        <v>2</v>
      </c>
      <c r="F472" s="159" t="s">
        <v>543</v>
      </c>
      <c r="G472" s="160">
        <v>0</v>
      </c>
      <c r="H472" s="160">
        <v>0</v>
      </c>
      <c r="I472" s="160">
        <f t="shared" ref="I472:I474" si="185">G472+H472</f>
        <v>0</v>
      </c>
      <c r="J472" s="160">
        <f t="shared" ref="J472:J474" si="186">TRUNC(E472*G472,2)</f>
        <v>0</v>
      </c>
      <c r="K472" s="160">
        <f t="shared" si="183"/>
        <v>0</v>
      </c>
      <c r="L472" s="165">
        <f t="shared" ref="L472:L474" si="187">TRUNC(E472*I472,2)</f>
        <v>0</v>
      </c>
      <c r="M472" s="23"/>
    </row>
    <row r="473" spans="1:13" s="10" customFormat="1" ht="42" x14ac:dyDescent="0.15">
      <c r="A473" s="331"/>
      <c r="B473" s="331"/>
      <c r="C473" s="176" t="s">
        <v>872</v>
      </c>
      <c r="D473" s="170" t="s">
        <v>1345</v>
      </c>
      <c r="E473" s="171">
        <v>1</v>
      </c>
      <c r="F473" s="159" t="s">
        <v>543</v>
      </c>
      <c r="G473" s="160">
        <v>0</v>
      </c>
      <c r="H473" s="160">
        <v>0</v>
      </c>
      <c r="I473" s="160">
        <f t="shared" si="185"/>
        <v>0</v>
      </c>
      <c r="J473" s="160">
        <f t="shared" si="186"/>
        <v>0</v>
      </c>
      <c r="K473" s="160">
        <f t="shared" si="183"/>
        <v>0</v>
      </c>
      <c r="L473" s="165">
        <f t="shared" si="187"/>
        <v>0</v>
      </c>
      <c r="M473" s="23"/>
    </row>
    <row r="474" spans="1:13" s="10" customFormat="1" ht="50.4" x14ac:dyDescent="0.15">
      <c r="A474" s="331"/>
      <c r="B474" s="331"/>
      <c r="C474" s="176" t="s">
        <v>873</v>
      </c>
      <c r="D474" s="170" t="s">
        <v>1346</v>
      </c>
      <c r="E474" s="171">
        <v>1</v>
      </c>
      <c r="F474" s="159" t="s">
        <v>543</v>
      </c>
      <c r="G474" s="160">
        <v>0</v>
      </c>
      <c r="H474" s="160">
        <v>0</v>
      </c>
      <c r="I474" s="160">
        <f t="shared" si="185"/>
        <v>0</v>
      </c>
      <c r="J474" s="160">
        <f t="shared" si="186"/>
        <v>0</v>
      </c>
      <c r="K474" s="160">
        <f t="shared" si="183"/>
        <v>0</v>
      </c>
      <c r="L474" s="165">
        <f t="shared" si="187"/>
        <v>0</v>
      </c>
      <c r="M474" s="23"/>
    </row>
    <row r="475" spans="1:13" s="10" customFormat="1" ht="8.4" x14ac:dyDescent="0.15">
      <c r="A475" s="331"/>
      <c r="B475" s="331"/>
      <c r="C475" s="176"/>
      <c r="D475" s="203" t="s">
        <v>13</v>
      </c>
      <c r="E475" s="160"/>
      <c r="F475" s="159"/>
      <c r="G475" s="160"/>
      <c r="H475" s="160"/>
      <c r="I475" s="160"/>
      <c r="J475" s="172">
        <f>SUM(J472:J474)</f>
        <v>0</v>
      </c>
      <c r="K475" s="172">
        <f>SUM(K472:K474)</f>
        <v>0</v>
      </c>
      <c r="L475" s="204">
        <f>SUM(L472:L474)</f>
        <v>0</v>
      </c>
      <c r="M475" s="23"/>
    </row>
    <row r="476" spans="1:13" s="10" customFormat="1" ht="8.4" x14ac:dyDescent="0.15">
      <c r="A476" s="331"/>
      <c r="B476" s="331"/>
      <c r="C476" s="342"/>
      <c r="D476" s="32"/>
      <c r="E476" s="174"/>
      <c r="F476" s="173"/>
      <c r="G476" s="174"/>
      <c r="H476" s="174"/>
      <c r="I476" s="174"/>
      <c r="J476" s="174"/>
      <c r="K476" s="174"/>
      <c r="L476" s="175"/>
      <c r="M476" s="23"/>
    </row>
    <row r="477" spans="1:13" s="10" customFormat="1" ht="8.4" x14ac:dyDescent="0.15">
      <c r="A477" s="331"/>
      <c r="B477" s="331"/>
      <c r="C477" s="176"/>
      <c r="D477" s="170"/>
      <c r="E477" s="171"/>
      <c r="F477" s="159"/>
      <c r="G477" s="160"/>
      <c r="H477" s="160"/>
      <c r="I477" s="160"/>
      <c r="J477" s="160"/>
      <c r="K477" s="160"/>
      <c r="L477" s="165"/>
      <c r="M477" s="23"/>
    </row>
    <row r="478" spans="1:13" s="10" customFormat="1" ht="8.4" x14ac:dyDescent="0.15">
      <c r="A478" s="331"/>
      <c r="B478" s="331"/>
      <c r="C478" s="341" t="s">
        <v>665</v>
      </c>
      <c r="D478" s="169" t="s">
        <v>1354</v>
      </c>
      <c r="E478" s="201"/>
      <c r="F478" s="202"/>
      <c r="G478" s="160"/>
      <c r="H478" s="160"/>
      <c r="I478" s="160"/>
      <c r="J478" s="160"/>
      <c r="K478" s="160"/>
      <c r="L478" s="165"/>
      <c r="M478" s="23"/>
    </row>
    <row r="479" spans="1:13" s="10" customFormat="1" ht="8.4" x14ac:dyDescent="0.15">
      <c r="A479" s="331"/>
      <c r="B479" s="331"/>
      <c r="C479" s="341" t="s">
        <v>874</v>
      </c>
      <c r="D479" s="169" t="s">
        <v>542</v>
      </c>
      <c r="E479" s="201"/>
      <c r="F479" s="202"/>
      <c r="G479" s="160"/>
      <c r="H479" s="160"/>
      <c r="I479" s="160"/>
      <c r="J479" s="160"/>
      <c r="K479" s="160"/>
      <c r="L479" s="165"/>
      <c r="M479" s="23"/>
    </row>
    <row r="480" spans="1:13" s="10" customFormat="1" ht="16.8" x14ac:dyDescent="0.15">
      <c r="A480" s="331"/>
      <c r="B480" s="331"/>
      <c r="C480" s="176" t="s">
        <v>1355</v>
      </c>
      <c r="D480" s="170" t="s">
        <v>1809</v>
      </c>
      <c r="E480" s="171">
        <v>1</v>
      </c>
      <c r="F480" s="159" t="s">
        <v>222</v>
      </c>
      <c r="G480" s="160">
        <v>0</v>
      </c>
      <c r="H480" s="160">
        <v>0</v>
      </c>
      <c r="I480" s="160">
        <f t="shared" ref="I480:I489" si="188">G480+H480</f>
        <v>0</v>
      </c>
      <c r="J480" s="160">
        <f t="shared" ref="J480:J489" si="189">TRUNC(E480*G480,2)</f>
        <v>0</v>
      </c>
      <c r="K480" s="160">
        <f t="shared" ref="K480:K489" si="190">L480-J480</f>
        <v>0</v>
      </c>
      <c r="L480" s="165">
        <f t="shared" ref="L480:L489" si="191">TRUNC(E480*I480,2)</f>
        <v>0</v>
      </c>
      <c r="M480" s="23"/>
    </row>
    <row r="481" spans="1:13" s="10" customFormat="1" ht="16.8" x14ac:dyDescent="0.15">
      <c r="A481" s="331"/>
      <c r="B481" s="331"/>
      <c r="C481" s="176" t="s">
        <v>1356</v>
      </c>
      <c r="D481" s="170" t="s">
        <v>1810</v>
      </c>
      <c r="E481" s="171">
        <v>2</v>
      </c>
      <c r="F481" s="159" t="s">
        <v>222</v>
      </c>
      <c r="G481" s="160">
        <v>0</v>
      </c>
      <c r="H481" s="160">
        <v>0</v>
      </c>
      <c r="I481" s="160">
        <f t="shared" si="188"/>
        <v>0</v>
      </c>
      <c r="J481" s="160">
        <f t="shared" si="189"/>
        <v>0</v>
      </c>
      <c r="K481" s="160">
        <f t="shared" si="190"/>
        <v>0</v>
      </c>
      <c r="L481" s="165">
        <f t="shared" si="191"/>
        <v>0</v>
      </c>
      <c r="M481" s="23"/>
    </row>
    <row r="482" spans="1:13" s="10" customFormat="1" ht="16.8" x14ac:dyDescent="0.15">
      <c r="A482" s="331"/>
      <c r="B482" s="331"/>
      <c r="C482" s="176" t="s">
        <v>1357</v>
      </c>
      <c r="D482" s="170" t="s">
        <v>1811</v>
      </c>
      <c r="E482" s="171">
        <v>2</v>
      </c>
      <c r="F482" s="159" t="s">
        <v>222</v>
      </c>
      <c r="G482" s="160">
        <v>0</v>
      </c>
      <c r="H482" s="160">
        <v>0</v>
      </c>
      <c r="I482" s="160">
        <f t="shared" si="188"/>
        <v>0</v>
      </c>
      <c r="J482" s="160">
        <f t="shared" si="189"/>
        <v>0</v>
      </c>
      <c r="K482" s="160">
        <f t="shared" si="190"/>
        <v>0</v>
      </c>
      <c r="L482" s="165">
        <f t="shared" si="191"/>
        <v>0</v>
      </c>
      <c r="M482" s="23"/>
    </row>
    <row r="483" spans="1:13" s="10" customFormat="1" ht="16.8" x14ac:dyDescent="0.15">
      <c r="A483" s="331"/>
      <c r="B483" s="331"/>
      <c r="C483" s="176" t="s">
        <v>1358</v>
      </c>
      <c r="D483" s="170" t="s">
        <v>1812</v>
      </c>
      <c r="E483" s="171">
        <v>2</v>
      </c>
      <c r="F483" s="159" t="s">
        <v>222</v>
      </c>
      <c r="G483" s="160">
        <v>0</v>
      </c>
      <c r="H483" s="160">
        <v>0</v>
      </c>
      <c r="I483" s="160">
        <f t="shared" si="188"/>
        <v>0</v>
      </c>
      <c r="J483" s="160">
        <f t="shared" si="189"/>
        <v>0</v>
      </c>
      <c r="K483" s="160">
        <f t="shared" si="190"/>
        <v>0</v>
      </c>
      <c r="L483" s="165">
        <f t="shared" si="191"/>
        <v>0</v>
      </c>
      <c r="M483" s="23"/>
    </row>
    <row r="484" spans="1:13" s="10" customFormat="1" ht="16.8" x14ac:dyDescent="0.15">
      <c r="A484" s="331"/>
      <c r="B484" s="331"/>
      <c r="C484" s="176" t="s">
        <v>1359</v>
      </c>
      <c r="D484" s="170" t="s">
        <v>1813</v>
      </c>
      <c r="E484" s="171">
        <v>2</v>
      </c>
      <c r="F484" s="159" t="s">
        <v>222</v>
      </c>
      <c r="G484" s="160">
        <v>0</v>
      </c>
      <c r="H484" s="160">
        <v>0</v>
      </c>
      <c r="I484" s="160">
        <f t="shared" si="188"/>
        <v>0</v>
      </c>
      <c r="J484" s="160">
        <f t="shared" si="189"/>
        <v>0</v>
      </c>
      <c r="K484" s="160">
        <f t="shared" si="190"/>
        <v>0</v>
      </c>
      <c r="L484" s="165">
        <f t="shared" si="191"/>
        <v>0</v>
      </c>
      <c r="M484" s="23"/>
    </row>
    <row r="485" spans="1:13" s="10" customFormat="1" ht="16.8" x14ac:dyDescent="0.15">
      <c r="A485" s="331"/>
      <c r="B485" s="331"/>
      <c r="C485" s="176" t="s">
        <v>1360</v>
      </c>
      <c r="D485" s="170" t="s">
        <v>1814</v>
      </c>
      <c r="E485" s="171">
        <v>2</v>
      </c>
      <c r="F485" s="159" t="s">
        <v>222</v>
      </c>
      <c r="G485" s="160">
        <v>0</v>
      </c>
      <c r="H485" s="160">
        <v>0</v>
      </c>
      <c r="I485" s="160">
        <f t="shared" si="188"/>
        <v>0</v>
      </c>
      <c r="J485" s="160">
        <f t="shared" si="189"/>
        <v>0</v>
      </c>
      <c r="K485" s="160">
        <f t="shared" si="190"/>
        <v>0</v>
      </c>
      <c r="L485" s="165">
        <f t="shared" si="191"/>
        <v>0</v>
      </c>
      <c r="M485" s="23"/>
    </row>
    <row r="486" spans="1:13" s="10" customFormat="1" ht="16.8" x14ac:dyDescent="0.15">
      <c r="A486" s="331"/>
      <c r="B486" s="331"/>
      <c r="C486" s="176" t="s">
        <v>1361</v>
      </c>
      <c r="D486" s="170" t="s">
        <v>1815</v>
      </c>
      <c r="E486" s="171">
        <v>4</v>
      </c>
      <c r="F486" s="159" t="s">
        <v>222</v>
      </c>
      <c r="G486" s="160">
        <v>0</v>
      </c>
      <c r="H486" s="160">
        <v>0</v>
      </c>
      <c r="I486" s="160">
        <f t="shared" si="188"/>
        <v>0</v>
      </c>
      <c r="J486" s="160">
        <f t="shared" si="189"/>
        <v>0</v>
      </c>
      <c r="K486" s="160">
        <f t="shared" si="190"/>
        <v>0</v>
      </c>
      <c r="L486" s="165">
        <f t="shared" si="191"/>
        <v>0</v>
      </c>
      <c r="M486" s="23"/>
    </row>
    <row r="487" spans="1:13" s="10" customFormat="1" ht="16.8" x14ac:dyDescent="0.15">
      <c r="A487" s="331"/>
      <c r="B487" s="331"/>
      <c r="C487" s="176" t="s">
        <v>1362</v>
      </c>
      <c r="D487" s="170" t="s">
        <v>1816</v>
      </c>
      <c r="E487" s="171">
        <v>2</v>
      </c>
      <c r="F487" s="159" t="s">
        <v>222</v>
      </c>
      <c r="G487" s="160">
        <v>0</v>
      </c>
      <c r="H487" s="160">
        <v>0</v>
      </c>
      <c r="I487" s="160">
        <f t="shared" si="188"/>
        <v>0</v>
      </c>
      <c r="J487" s="160">
        <f t="shared" si="189"/>
        <v>0</v>
      </c>
      <c r="K487" s="160">
        <f t="shared" si="190"/>
        <v>0</v>
      </c>
      <c r="L487" s="165">
        <f t="shared" si="191"/>
        <v>0</v>
      </c>
      <c r="M487" s="23"/>
    </row>
    <row r="488" spans="1:13" s="10" customFormat="1" ht="16.8" x14ac:dyDescent="0.15">
      <c r="A488" s="331"/>
      <c r="B488" s="331"/>
      <c r="C488" s="176" t="s">
        <v>1363</v>
      </c>
      <c r="D488" s="170" t="s">
        <v>1817</v>
      </c>
      <c r="E488" s="171">
        <v>8</v>
      </c>
      <c r="F488" s="159" t="s">
        <v>222</v>
      </c>
      <c r="G488" s="160">
        <v>0</v>
      </c>
      <c r="H488" s="160">
        <v>0</v>
      </c>
      <c r="I488" s="160">
        <f t="shared" si="188"/>
        <v>0</v>
      </c>
      <c r="J488" s="160">
        <f t="shared" si="189"/>
        <v>0</v>
      </c>
      <c r="K488" s="160">
        <f t="shared" si="190"/>
        <v>0</v>
      </c>
      <c r="L488" s="165">
        <f t="shared" si="191"/>
        <v>0</v>
      </c>
      <c r="M488" s="23"/>
    </row>
    <row r="489" spans="1:13" s="10" customFormat="1" ht="16.8" x14ac:dyDescent="0.15">
      <c r="A489" s="331"/>
      <c r="B489" s="331"/>
      <c r="C489" s="176" t="s">
        <v>1364</v>
      </c>
      <c r="D489" s="170" t="s">
        <v>1818</v>
      </c>
      <c r="E489" s="171">
        <v>6</v>
      </c>
      <c r="F489" s="159" t="s">
        <v>222</v>
      </c>
      <c r="G489" s="160">
        <v>0</v>
      </c>
      <c r="H489" s="160">
        <v>0</v>
      </c>
      <c r="I489" s="160">
        <f t="shared" si="188"/>
        <v>0</v>
      </c>
      <c r="J489" s="160">
        <f t="shared" si="189"/>
        <v>0</v>
      </c>
      <c r="K489" s="160">
        <f t="shared" si="190"/>
        <v>0</v>
      </c>
      <c r="L489" s="165">
        <f t="shared" si="191"/>
        <v>0</v>
      </c>
      <c r="M489" s="23"/>
    </row>
    <row r="490" spans="1:13" s="10" customFormat="1" ht="8.4" x14ac:dyDescent="0.15">
      <c r="A490" s="331"/>
      <c r="B490" s="331"/>
      <c r="C490" s="341" t="s">
        <v>875</v>
      </c>
      <c r="D490" s="169" t="s">
        <v>1353</v>
      </c>
      <c r="E490" s="201"/>
      <c r="F490" s="202"/>
      <c r="G490" s="160"/>
      <c r="H490" s="160"/>
      <c r="I490" s="160"/>
      <c r="J490" s="160"/>
      <c r="K490" s="160"/>
      <c r="L490" s="165"/>
      <c r="M490" s="23"/>
    </row>
    <row r="491" spans="1:13" s="10" customFormat="1" ht="134.4" x14ac:dyDescent="0.15">
      <c r="A491" s="331"/>
      <c r="B491" s="331"/>
      <c r="C491" s="176" t="s">
        <v>1365</v>
      </c>
      <c r="D491" s="170" t="s">
        <v>1349</v>
      </c>
      <c r="E491" s="171">
        <v>139</v>
      </c>
      <c r="F491" s="159" t="s">
        <v>222</v>
      </c>
      <c r="G491" s="160">
        <v>0</v>
      </c>
      <c r="H491" s="160">
        <v>0</v>
      </c>
      <c r="I491" s="160">
        <f>G491+H491</f>
        <v>0</v>
      </c>
      <c r="J491" s="160">
        <f>TRUNC(E491*G491,2)</f>
        <v>0</v>
      </c>
      <c r="K491" s="160">
        <f>L491-J491</f>
        <v>0</v>
      </c>
      <c r="L491" s="165">
        <f>TRUNC(E491*I491,2)</f>
        <v>0</v>
      </c>
      <c r="M491" s="23"/>
    </row>
    <row r="492" spans="1:13" s="10" customFormat="1" ht="25.2" x14ac:dyDescent="0.15">
      <c r="A492" s="331"/>
      <c r="B492" s="331"/>
      <c r="C492" s="176" t="s">
        <v>1366</v>
      </c>
      <c r="D492" s="170" t="s">
        <v>1348</v>
      </c>
      <c r="E492" s="171">
        <v>15</v>
      </c>
      <c r="F492" s="159" t="s">
        <v>222</v>
      </c>
      <c r="G492" s="160">
        <v>0</v>
      </c>
      <c r="H492" s="160">
        <v>0</v>
      </c>
      <c r="I492" s="160">
        <f>G492+H492</f>
        <v>0</v>
      </c>
      <c r="J492" s="160">
        <f>TRUNC(E492*G492,2)</f>
        <v>0</v>
      </c>
      <c r="K492" s="160">
        <f>L492-J492</f>
        <v>0</v>
      </c>
      <c r="L492" s="165">
        <f>TRUNC(E492*I492,2)</f>
        <v>0</v>
      </c>
      <c r="M492" s="23"/>
    </row>
    <row r="493" spans="1:13" s="10" customFormat="1" ht="42" x14ac:dyDescent="0.15">
      <c r="A493" s="331"/>
      <c r="B493" s="331"/>
      <c r="C493" s="176" t="s">
        <v>1367</v>
      </c>
      <c r="D493" s="170" t="s">
        <v>1351</v>
      </c>
      <c r="E493" s="171">
        <v>10</v>
      </c>
      <c r="F493" s="159" t="s">
        <v>222</v>
      </c>
      <c r="G493" s="160">
        <v>0</v>
      </c>
      <c r="H493" s="160">
        <v>0</v>
      </c>
      <c r="I493" s="160">
        <f>G493+H493</f>
        <v>0</v>
      </c>
      <c r="J493" s="160">
        <f>TRUNC(E493*G493,2)</f>
        <v>0</v>
      </c>
      <c r="K493" s="160">
        <f>L493-J493</f>
        <v>0</v>
      </c>
      <c r="L493" s="165">
        <f>TRUNC(E493*I493,2)</f>
        <v>0</v>
      </c>
      <c r="M493" s="23"/>
    </row>
    <row r="494" spans="1:13" s="10" customFormat="1" ht="50.4" x14ac:dyDescent="0.15">
      <c r="A494" s="331"/>
      <c r="B494" s="331"/>
      <c r="C494" s="176" t="s">
        <v>1368</v>
      </c>
      <c r="D494" s="170" t="s">
        <v>1352</v>
      </c>
      <c r="E494" s="171">
        <v>4</v>
      </c>
      <c r="F494" s="159" t="s">
        <v>222</v>
      </c>
      <c r="G494" s="160">
        <v>0</v>
      </c>
      <c r="H494" s="160">
        <v>0</v>
      </c>
      <c r="I494" s="160">
        <f>G494+H494</f>
        <v>0</v>
      </c>
      <c r="J494" s="160">
        <f>TRUNC(E494*G494,2)</f>
        <v>0</v>
      </c>
      <c r="K494" s="160">
        <f>L494-J494</f>
        <v>0</v>
      </c>
      <c r="L494" s="165">
        <f>TRUNC(E494*I494,2)</f>
        <v>0</v>
      </c>
      <c r="M494" s="23"/>
    </row>
    <row r="495" spans="1:13" s="10" customFormat="1" ht="25.2" x14ac:dyDescent="0.15">
      <c r="A495" s="331"/>
      <c r="B495" s="331"/>
      <c r="C495" s="176" t="s">
        <v>1369</v>
      </c>
      <c r="D495" s="170" t="s">
        <v>1350</v>
      </c>
      <c r="E495" s="171">
        <v>1</v>
      </c>
      <c r="F495" s="159" t="s">
        <v>222</v>
      </c>
      <c r="G495" s="160">
        <v>0</v>
      </c>
      <c r="H495" s="160">
        <v>0</v>
      </c>
      <c r="I495" s="160">
        <f>G495+H495</f>
        <v>0</v>
      </c>
      <c r="J495" s="160">
        <f>TRUNC(E495*G495,2)</f>
        <v>0</v>
      </c>
      <c r="K495" s="160">
        <f>L495-J495</f>
        <v>0</v>
      </c>
      <c r="L495" s="165">
        <f>TRUNC(E495*I495,2)</f>
        <v>0</v>
      </c>
      <c r="M495" s="23"/>
    </row>
    <row r="496" spans="1:13" s="10" customFormat="1" ht="8.4" x14ac:dyDescent="0.15">
      <c r="A496" s="331"/>
      <c r="B496" s="331"/>
      <c r="C496" s="176"/>
      <c r="D496" s="203" t="s">
        <v>13</v>
      </c>
      <c r="E496" s="160"/>
      <c r="F496" s="159"/>
      <c r="G496" s="160"/>
      <c r="H496" s="160"/>
      <c r="I496" s="160"/>
      <c r="J496" s="172">
        <f>SUM(J480:J495)</f>
        <v>0</v>
      </c>
      <c r="K496" s="172">
        <f>SUM(K480:K495)</f>
        <v>0</v>
      </c>
      <c r="L496" s="204">
        <f>SUM(L480:L495)</f>
        <v>0</v>
      </c>
      <c r="M496" s="23"/>
    </row>
    <row r="497" spans="1:13" s="10" customFormat="1" ht="8.4" x14ac:dyDescent="0.15">
      <c r="A497" s="331"/>
      <c r="B497" s="331"/>
      <c r="C497" s="342"/>
      <c r="D497" s="32"/>
      <c r="E497" s="174"/>
      <c r="F497" s="173"/>
      <c r="G497" s="174"/>
      <c r="H497" s="174"/>
      <c r="I497" s="174"/>
      <c r="J497" s="174"/>
      <c r="K497" s="174"/>
      <c r="L497" s="175"/>
      <c r="M497" s="23"/>
    </row>
    <row r="498" spans="1:13" s="10" customFormat="1" ht="8.4" x14ac:dyDescent="0.15">
      <c r="A498" s="331"/>
      <c r="B498" s="331"/>
      <c r="C498" s="176"/>
      <c r="D498" s="170"/>
      <c r="E498" s="171"/>
      <c r="F498" s="159"/>
      <c r="G498" s="160"/>
      <c r="H498" s="160"/>
      <c r="I498" s="160"/>
      <c r="J498" s="160"/>
      <c r="K498" s="160"/>
      <c r="L498" s="165"/>
      <c r="M498" s="23"/>
    </row>
    <row r="499" spans="1:13" s="10" customFormat="1" ht="8.4" x14ac:dyDescent="0.15">
      <c r="A499" s="331"/>
      <c r="B499" s="331"/>
      <c r="C499" s="341" t="s">
        <v>666</v>
      </c>
      <c r="D499" s="184" t="s">
        <v>247</v>
      </c>
      <c r="E499" s="201"/>
      <c r="F499" s="202"/>
      <c r="G499" s="160"/>
      <c r="H499" s="160"/>
      <c r="I499" s="160"/>
      <c r="J499" s="160"/>
      <c r="K499" s="160"/>
      <c r="L499" s="165"/>
      <c r="M499" s="23"/>
    </row>
    <row r="500" spans="1:13" s="10" customFormat="1" ht="8.4" x14ac:dyDescent="0.15">
      <c r="A500" s="331"/>
      <c r="B500" s="331"/>
      <c r="C500" s="341" t="s">
        <v>876</v>
      </c>
      <c r="D500" s="169" t="s">
        <v>81</v>
      </c>
      <c r="E500" s="201"/>
      <c r="F500" s="202"/>
      <c r="G500" s="160"/>
      <c r="H500" s="160"/>
      <c r="I500" s="160"/>
      <c r="J500" s="160"/>
      <c r="K500" s="160"/>
      <c r="L500" s="165"/>
      <c r="M500" s="23"/>
    </row>
    <row r="501" spans="1:13" s="10" customFormat="1" ht="16.8" x14ac:dyDescent="0.15">
      <c r="A501" s="331"/>
      <c r="B501" s="331"/>
      <c r="C501" s="176" t="s">
        <v>877</v>
      </c>
      <c r="D501" s="170" t="s">
        <v>248</v>
      </c>
      <c r="E501" s="171">
        <v>71.5</v>
      </c>
      <c r="F501" s="159" t="s">
        <v>12</v>
      </c>
      <c r="G501" s="160">
        <v>0</v>
      </c>
      <c r="H501" s="160">
        <v>0</v>
      </c>
      <c r="I501" s="160">
        <f t="shared" ref="I501:I507" si="192">G501+H501</f>
        <v>0</v>
      </c>
      <c r="J501" s="160">
        <f t="shared" ref="J501:J507" si="193">TRUNC(E501*G501,2)</f>
        <v>0</v>
      </c>
      <c r="K501" s="160">
        <f t="shared" ref="K501:K507" si="194">L501-J501</f>
        <v>0</v>
      </c>
      <c r="L501" s="165">
        <f t="shared" ref="L501:L507" si="195">TRUNC(E501*I501,2)</f>
        <v>0</v>
      </c>
      <c r="M501" s="23"/>
    </row>
    <row r="502" spans="1:13" s="10" customFormat="1" ht="16.8" x14ac:dyDescent="0.15">
      <c r="A502" s="331"/>
      <c r="B502" s="331"/>
      <c r="C502" s="176" t="s">
        <v>878</v>
      </c>
      <c r="D502" s="170" t="s">
        <v>249</v>
      </c>
      <c r="E502" s="171">
        <v>5.5</v>
      </c>
      <c r="F502" s="159" t="s">
        <v>12</v>
      </c>
      <c r="G502" s="160">
        <v>0</v>
      </c>
      <c r="H502" s="160">
        <v>0</v>
      </c>
      <c r="I502" s="160">
        <f t="shared" si="192"/>
        <v>0</v>
      </c>
      <c r="J502" s="160">
        <f t="shared" si="193"/>
        <v>0</v>
      </c>
      <c r="K502" s="160">
        <f t="shared" si="194"/>
        <v>0</v>
      </c>
      <c r="L502" s="165">
        <f t="shared" si="195"/>
        <v>0</v>
      </c>
      <c r="M502" s="23"/>
    </row>
    <row r="503" spans="1:13" s="10" customFormat="1" ht="33.6" x14ac:dyDescent="0.15">
      <c r="A503" s="331"/>
      <c r="B503" s="331"/>
      <c r="C503" s="176" t="s">
        <v>879</v>
      </c>
      <c r="D503" s="170" t="s">
        <v>250</v>
      </c>
      <c r="E503" s="171">
        <v>760.1</v>
      </c>
      <c r="F503" s="159" t="s">
        <v>12</v>
      </c>
      <c r="G503" s="160">
        <v>0</v>
      </c>
      <c r="H503" s="160">
        <v>0</v>
      </c>
      <c r="I503" s="160">
        <f t="shared" si="192"/>
        <v>0</v>
      </c>
      <c r="J503" s="160">
        <f t="shared" si="193"/>
        <v>0</v>
      </c>
      <c r="K503" s="160">
        <f t="shared" si="194"/>
        <v>0</v>
      </c>
      <c r="L503" s="165">
        <f t="shared" si="195"/>
        <v>0</v>
      </c>
      <c r="M503" s="23"/>
    </row>
    <row r="504" spans="1:13" s="10" customFormat="1" ht="16.8" x14ac:dyDescent="0.15">
      <c r="A504" s="331"/>
      <c r="B504" s="331"/>
      <c r="C504" s="176" t="s">
        <v>880</v>
      </c>
      <c r="D504" s="170" t="s">
        <v>251</v>
      </c>
      <c r="E504" s="171">
        <v>660</v>
      </c>
      <c r="F504" s="159" t="s">
        <v>12</v>
      </c>
      <c r="G504" s="160">
        <v>0</v>
      </c>
      <c r="H504" s="160">
        <v>0</v>
      </c>
      <c r="I504" s="160">
        <f t="shared" si="192"/>
        <v>0</v>
      </c>
      <c r="J504" s="160">
        <f t="shared" si="193"/>
        <v>0</v>
      </c>
      <c r="K504" s="160">
        <f t="shared" si="194"/>
        <v>0</v>
      </c>
      <c r="L504" s="165">
        <f t="shared" si="195"/>
        <v>0</v>
      </c>
      <c r="M504" s="23"/>
    </row>
    <row r="505" spans="1:13" s="10" customFormat="1" ht="16.8" x14ac:dyDescent="0.15">
      <c r="A505" s="331"/>
      <c r="B505" s="331"/>
      <c r="C505" s="176" t="s">
        <v>881</v>
      </c>
      <c r="D505" s="170" t="s">
        <v>252</v>
      </c>
      <c r="E505" s="171">
        <v>1784.2</v>
      </c>
      <c r="F505" s="159" t="s">
        <v>12</v>
      </c>
      <c r="G505" s="160">
        <v>0</v>
      </c>
      <c r="H505" s="160">
        <v>0</v>
      </c>
      <c r="I505" s="160">
        <f t="shared" si="192"/>
        <v>0</v>
      </c>
      <c r="J505" s="160">
        <f t="shared" si="193"/>
        <v>0</v>
      </c>
      <c r="K505" s="160">
        <f t="shared" si="194"/>
        <v>0</v>
      </c>
      <c r="L505" s="165">
        <f t="shared" si="195"/>
        <v>0</v>
      </c>
      <c r="M505" s="23"/>
    </row>
    <row r="506" spans="1:13" s="10" customFormat="1" ht="16.8" x14ac:dyDescent="0.15">
      <c r="A506" s="331"/>
      <c r="B506" s="331"/>
      <c r="C506" s="176" t="s">
        <v>882</v>
      </c>
      <c r="D506" s="170" t="s">
        <v>253</v>
      </c>
      <c r="E506" s="171">
        <v>260.70000000000005</v>
      </c>
      <c r="F506" s="159" t="s">
        <v>12</v>
      </c>
      <c r="G506" s="160">
        <v>0</v>
      </c>
      <c r="H506" s="160">
        <v>0</v>
      </c>
      <c r="I506" s="160">
        <f t="shared" si="192"/>
        <v>0</v>
      </c>
      <c r="J506" s="160">
        <f t="shared" si="193"/>
        <v>0</v>
      </c>
      <c r="K506" s="160">
        <f t="shared" si="194"/>
        <v>0</v>
      </c>
      <c r="L506" s="165">
        <f t="shared" si="195"/>
        <v>0</v>
      </c>
      <c r="M506" s="23"/>
    </row>
    <row r="507" spans="1:13" s="10" customFormat="1" ht="16.8" x14ac:dyDescent="0.15">
      <c r="A507" s="331"/>
      <c r="B507" s="331"/>
      <c r="C507" s="176" t="s">
        <v>883</v>
      </c>
      <c r="D507" s="170" t="s">
        <v>254</v>
      </c>
      <c r="E507" s="171">
        <v>4.8400000000000007</v>
      </c>
      <c r="F507" s="159" t="s">
        <v>12</v>
      </c>
      <c r="G507" s="160">
        <v>0</v>
      </c>
      <c r="H507" s="160">
        <v>0</v>
      </c>
      <c r="I507" s="160">
        <f t="shared" si="192"/>
        <v>0</v>
      </c>
      <c r="J507" s="160">
        <f t="shared" si="193"/>
        <v>0</v>
      </c>
      <c r="K507" s="160">
        <f t="shared" si="194"/>
        <v>0</v>
      </c>
      <c r="L507" s="165">
        <f t="shared" si="195"/>
        <v>0</v>
      </c>
      <c r="M507" s="23"/>
    </row>
    <row r="508" spans="1:13" s="10" customFormat="1" ht="8.4" x14ac:dyDescent="0.15">
      <c r="A508" s="331"/>
      <c r="B508" s="331"/>
      <c r="C508" s="176"/>
      <c r="D508" s="203" t="s">
        <v>13</v>
      </c>
      <c r="E508" s="160"/>
      <c r="F508" s="159"/>
      <c r="G508" s="160"/>
      <c r="H508" s="160"/>
      <c r="I508" s="160"/>
      <c r="J508" s="172">
        <f>SUM(J501:J507)</f>
        <v>0</v>
      </c>
      <c r="K508" s="172">
        <f>SUM(K501:K507)</f>
        <v>0</v>
      </c>
      <c r="L508" s="204">
        <f>SUM(L501:L507)</f>
        <v>0</v>
      </c>
      <c r="M508" s="23"/>
    </row>
    <row r="509" spans="1:13" s="10" customFormat="1" ht="8.4" x14ac:dyDescent="0.15">
      <c r="A509" s="331"/>
      <c r="B509" s="331"/>
      <c r="C509" s="342"/>
      <c r="D509" s="32"/>
      <c r="E509" s="174"/>
      <c r="F509" s="173"/>
      <c r="G509" s="174"/>
      <c r="H509" s="174"/>
      <c r="I509" s="174"/>
      <c r="J509" s="174"/>
      <c r="K509" s="174"/>
      <c r="L509" s="175"/>
      <c r="M509" s="23"/>
    </row>
    <row r="510" spans="1:13" s="10" customFormat="1" ht="8.4" x14ac:dyDescent="0.15">
      <c r="A510" s="331"/>
      <c r="B510" s="331"/>
      <c r="C510" s="176"/>
      <c r="D510" s="170"/>
      <c r="E510" s="171"/>
      <c r="F510" s="159"/>
      <c r="G510" s="160"/>
      <c r="H510" s="160"/>
      <c r="I510" s="160"/>
      <c r="J510" s="160"/>
      <c r="K510" s="160"/>
      <c r="L510" s="165"/>
      <c r="M510" s="23"/>
    </row>
    <row r="511" spans="1:13" s="10" customFormat="1" ht="8.4" x14ac:dyDescent="0.15">
      <c r="A511" s="331"/>
      <c r="B511" s="331"/>
      <c r="C511" s="341" t="s">
        <v>667</v>
      </c>
      <c r="D511" s="169" t="s">
        <v>255</v>
      </c>
      <c r="E511" s="201"/>
      <c r="F511" s="202"/>
      <c r="G511" s="160"/>
      <c r="H511" s="160"/>
      <c r="I511" s="160"/>
      <c r="J511" s="160"/>
      <c r="K511" s="160"/>
      <c r="L511" s="165"/>
      <c r="M511" s="23"/>
    </row>
    <row r="512" spans="1:13" s="10" customFormat="1" ht="25.2" x14ac:dyDescent="0.15">
      <c r="A512" s="331"/>
      <c r="B512" s="331"/>
      <c r="C512" s="176" t="s">
        <v>884</v>
      </c>
      <c r="D512" s="170" t="s">
        <v>256</v>
      </c>
      <c r="E512" s="171">
        <v>10000</v>
      </c>
      <c r="F512" s="159" t="s">
        <v>12</v>
      </c>
      <c r="G512" s="160">
        <v>0</v>
      </c>
      <c r="H512" s="160">
        <v>0</v>
      </c>
      <c r="I512" s="160">
        <f t="shared" ref="I512:I522" si="196">G512+H512</f>
        <v>0</v>
      </c>
      <c r="J512" s="160">
        <f t="shared" ref="J512:J522" si="197">TRUNC(E512*G512,2)</f>
        <v>0</v>
      </c>
      <c r="K512" s="160">
        <f t="shared" ref="K512:K522" si="198">L512-J512</f>
        <v>0</v>
      </c>
      <c r="L512" s="165">
        <f t="shared" ref="L512:L522" si="199">TRUNC(E512*I512,2)</f>
        <v>0</v>
      </c>
      <c r="M512" s="23"/>
    </row>
    <row r="513" spans="1:13" s="10" customFormat="1" ht="25.2" x14ac:dyDescent="0.15">
      <c r="A513" s="331"/>
      <c r="B513" s="331"/>
      <c r="C513" s="176" t="s">
        <v>885</v>
      </c>
      <c r="D513" s="170" t="s">
        <v>257</v>
      </c>
      <c r="E513" s="171">
        <v>200</v>
      </c>
      <c r="F513" s="159" t="s">
        <v>12</v>
      </c>
      <c r="G513" s="160">
        <v>0</v>
      </c>
      <c r="H513" s="160">
        <v>0</v>
      </c>
      <c r="I513" s="160">
        <f t="shared" si="196"/>
        <v>0</v>
      </c>
      <c r="J513" s="160">
        <f t="shared" si="197"/>
        <v>0</v>
      </c>
      <c r="K513" s="160">
        <f t="shared" si="198"/>
        <v>0</v>
      </c>
      <c r="L513" s="165">
        <f t="shared" si="199"/>
        <v>0</v>
      </c>
      <c r="M513" s="23"/>
    </row>
    <row r="514" spans="1:13" s="10" customFormat="1" ht="16.8" x14ac:dyDescent="0.15">
      <c r="A514" s="331"/>
      <c r="B514" s="331"/>
      <c r="C514" s="176" t="s">
        <v>886</v>
      </c>
      <c r="D514" s="170" t="s">
        <v>258</v>
      </c>
      <c r="E514" s="171">
        <v>2500</v>
      </c>
      <c r="F514" s="159" t="s">
        <v>12</v>
      </c>
      <c r="G514" s="160">
        <v>0</v>
      </c>
      <c r="H514" s="160">
        <v>0</v>
      </c>
      <c r="I514" s="160">
        <f t="shared" si="196"/>
        <v>0</v>
      </c>
      <c r="J514" s="160">
        <f t="shared" si="197"/>
        <v>0</v>
      </c>
      <c r="K514" s="160">
        <f t="shared" si="198"/>
        <v>0</v>
      </c>
      <c r="L514" s="165">
        <f t="shared" si="199"/>
        <v>0</v>
      </c>
      <c r="M514" s="23"/>
    </row>
    <row r="515" spans="1:13" s="10" customFormat="1" ht="16.8" x14ac:dyDescent="0.15">
      <c r="A515" s="331"/>
      <c r="B515" s="331"/>
      <c r="C515" s="176" t="s">
        <v>887</v>
      </c>
      <c r="D515" s="170" t="s">
        <v>259</v>
      </c>
      <c r="E515" s="171">
        <v>1000</v>
      </c>
      <c r="F515" s="159" t="s">
        <v>12</v>
      </c>
      <c r="G515" s="160">
        <v>0</v>
      </c>
      <c r="H515" s="160">
        <v>0</v>
      </c>
      <c r="I515" s="160">
        <f t="shared" si="196"/>
        <v>0</v>
      </c>
      <c r="J515" s="160">
        <f t="shared" si="197"/>
        <v>0</v>
      </c>
      <c r="K515" s="160">
        <f t="shared" si="198"/>
        <v>0</v>
      </c>
      <c r="L515" s="165">
        <f t="shared" si="199"/>
        <v>0</v>
      </c>
      <c r="M515" s="23"/>
    </row>
    <row r="516" spans="1:13" s="10" customFormat="1" ht="16.8" x14ac:dyDescent="0.15">
      <c r="A516" s="331"/>
      <c r="B516" s="331"/>
      <c r="C516" s="176" t="s">
        <v>888</v>
      </c>
      <c r="D516" s="170" t="s">
        <v>260</v>
      </c>
      <c r="E516" s="171">
        <v>1500</v>
      </c>
      <c r="F516" s="159" t="s">
        <v>12</v>
      </c>
      <c r="G516" s="160">
        <v>0</v>
      </c>
      <c r="H516" s="160">
        <v>0</v>
      </c>
      <c r="I516" s="160">
        <f t="shared" si="196"/>
        <v>0</v>
      </c>
      <c r="J516" s="160">
        <f t="shared" si="197"/>
        <v>0</v>
      </c>
      <c r="K516" s="160">
        <f t="shared" si="198"/>
        <v>0</v>
      </c>
      <c r="L516" s="165">
        <f t="shared" si="199"/>
        <v>0</v>
      </c>
      <c r="M516" s="23"/>
    </row>
    <row r="517" spans="1:13" s="10" customFormat="1" ht="16.8" x14ac:dyDescent="0.15">
      <c r="A517" s="331"/>
      <c r="B517" s="331"/>
      <c r="C517" s="176" t="s">
        <v>889</v>
      </c>
      <c r="D517" s="170" t="s">
        <v>261</v>
      </c>
      <c r="E517" s="171">
        <v>700</v>
      </c>
      <c r="F517" s="159" t="s">
        <v>12</v>
      </c>
      <c r="G517" s="160">
        <v>0</v>
      </c>
      <c r="H517" s="160">
        <v>0</v>
      </c>
      <c r="I517" s="160">
        <f t="shared" si="196"/>
        <v>0</v>
      </c>
      <c r="J517" s="160">
        <f t="shared" si="197"/>
        <v>0</v>
      </c>
      <c r="K517" s="160">
        <f t="shared" si="198"/>
        <v>0</v>
      </c>
      <c r="L517" s="165">
        <f t="shared" si="199"/>
        <v>0</v>
      </c>
      <c r="M517" s="23"/>
    </row>
    <row r="518" spans="1:13" s="10" customFormat="1" ht="16.8" x14ac:dyDescent="0.15">
      <c r="A518" s="331"/>
      <c r="B518" s="331"/>
      <c r="C518" s="176" t="s">
        <v>890</v>
      </c>
      <c r="D518" s="170" t="s">
        <v>262</v>
      </c>
      <c r="E518" s="171">
        <v>300</v>
      </c>
      <c r="F518" s="159" t="s">
        <v>12</v>
      </c>
      <c r="G518" s="160">
        <v>0</v>
      </c>
      <c r="H518" s="160">
        <v>0</v>
      </c>
      <c r="I518" s="160">
        <f t="shared" si="196"/>
        <v>0</v>
      </c>
      <c r="J518" s="160">
        <f t="shared" si="197"/>
        <v>0</v>
      </c>
      <c r="K518" s="160">
        <f t="shared" si="198"/>
        <v>0</v>
      </c>
      <c r="L518" s="165">
        <f t="shared" si="199"/>
        <v>0</v>
      </c>
      <c r="M518" s="23"/>
    </row>
    <row r="519" spans="1:13" s="10" customFormat="1" ht="16.8" x14ac:dyDescent="0.15">
      <c r="A519" s="331"/>
      <c r="B519" s="331"/>
      <c r="C519" s="176" t="s">
        <v>891</v>
      </c>
      <c r="D519" s="170" t="s">
        <v>263</v>
      </c>
      <c r="E519" s="171">
        <v>100</v>
      </c>
      <c r="F519" s="159" t="s">
        <v>12</v>
      </c>
      <c r="G519" s="160">
        <v>0</v>
      </c>
      <c r="H519" s="160">
        <v>0</v>
      </c>
      <c r="I519" s="160">
        <f t="shared" si="196"/>
        <v>0</v>
      </c>
      <c r="J519" s="160">
        <f t="shared" si="197"/>
        <v>0</v>
      </c>
      <c r="K519" s="160">
        <f t="shared" si="198"/>
        <v>0</v>
      </c>
      <c r="L519" s="165">
        <f t="shared" si="199"/>
        <v>0</v>
      </c>
      <c r="M519" s="23"/>
    </row>
    <row r="520" spans="1:13" s="10" customFormat="1" ht="16.8" x14ac:dyDescent="0.15">
      <c r="A520" s="331"/>
      <c r="B520" s="331"/>
      <c r="C520" s="176" t="s">
        <v>892</v>
      </c>
      <c r="D520" s="170" t="s">
        <v>264</v>
      </c>
      <c r="E520" s="171">
        <v>350</v>
      </c>
      <c r="F520" s="159" t="s">
        <v>12</v>
      </c>
      <c r="G520" s="160">
        <v>0</v>
      </c>
      <c r="H520" s="160">
        <v>0</v>
      </c>
      <c r="I520" s="160">
        <f t="shared" si="196"/>
        <v>0</v>
      </c>
      <c r="J520" s="160">
        <f t="shared" si="197"/>
        <v>0</v>
      </c>
      <c r="K520" s="160">
        <f t="shared" si="198"/>
        <v>0</v>
      </c>
      <c r="L520" s="165">
        <f t="shared" si="199"/>
        <v>0</v>
      </c>
      <c r="M520" s="23"/>
    </row>
    <row r="521" spans="1:13" s="10" customFormat="1" ht="16.8" x14ac:dyDescent="0.15">
      <c r="A521" s="331"/>
      <c r="B521" s="331"/>
      <c r="C521" s="176" t="s">
        <v>893</v>
      </c>
      <c r="D521" s="170" t="s">
        <v>265</v>
      </c>
      <c r="E521" s="171">
        <v>360</v>
      </c>
      <c r="F521" s="159" t="s">
        <v>12</v>
      </c>
      <c r="G521" s="160">
        <v>0</v>
      </c>
      <c r="H521" s="160">
        <v>0</v>
      </c>
      <c r="I521" s="160">
        <f t="shared" si="196"/>
        <v>0</v>
      </c>
      <c r="J521" s="160">
        <f t="shared" si="197"/>
        <v>0</v>
      </c>
      <c r="K521" s="160">
        <f t="shared" si="198"/>
        <v>0</v>
      </c>
      <c r="L521" s="165">
        <f t="shared" si="199"/>
        <v>0</v>
      </c>
      <c r="M521" s="23"/>
    </row>
    <row r="522" spans="1:13" s="10" customFormat="1" ht="16.8" x14ac:dyDescent="0.15">
      <c r="A522" s="331"/>
      <c r="B522" s="331"/>
      <c r="C522" s="176" t="s">
        <v>894</v>
      </c>
      <c r="D522" s="170" t="s">
        <v>266</v>
      </c>
      <c r="E522" s="171">
        <v>2160</v>
      </c>
      <c r="F522" s="159" t="s">
        <v>12</v>
      </c>
      <c r="G522" s="160">
        <v>0</v>
      </c>
      <c r="H522" s="160">
        <v>0</v>
      </c>
      <c r="I522" s="160">
        <f t="shared" si="196"/>
        <v>0</v>
      </c>
      <c r="J522" s="160">
        <f t="shared" si="197"/>
        <v>0</v>
      </c>
      <c r="K522" s="160">
        <f t="shared" si="198"/>
        <v>0</v>
      </c>
      <c r="L522" s="165">
        <f t="shared" si="199"/>
        <v>0</v>
      </c>
      <c r="M522" s="23"/>
    </row>
    <row r="523" spans="1:13" s="10" customFormat="1" ht="8.4" x14ac:dyDescent="0.15">
      <c r="A523" s="331"/>
      <c r="B523" s="331"/>
      <c r="C523" s="176"/>
      <c r="D523" s="203" t="s">
        <v>13</v>
      </c>
      <c r="E523" s="160"/>
      <c r="F523" s="159"/>
      <c r="G523" s="160"/>
      <c r="H523" s="160"/>
      <c r="I523" s="160"/>
      <c r="J523" s="172">
        <f>SUM(J512:J522)</f>
        <v>0</v>
      </c>
      <c r="K523" s="172">
        <f>SUM(K512:K522)</f>
        <v>0</v>
      </c>
      <c r="L523" s="204">
        <f>SUM(L512:L522)</f>
        <v>0</v>
      </c>
      <c r="M523" s="23"/>
    </row>
    <row r="524" spans="1:13" s="10" customFormat="1" ht="8.4" x14ac:dyDescent="0.15">
      <c r="A524" s="331"/>
      <c r="B524" s="331"/>
      <c r="C524" s="342"/>
      <c r="D524" s="32"/>
      <c r="E524" s="174"/>
      <c r="F524" s="173"/>
      <c r="G524" s="174"/>
      <c r="H524" s="174"/>
      <c r="I524" s="174"/>
      <c r="J524" s="174"/>
      <c r="K524" s="174"/>
      <c r="L524" s="175"/>
      <c r="M524" s="23"/>
    </row>
    <row r="525" spans="1:13" s="10" customFormat="1" ht="8.4" x14ac:dyDescent="0.15">
      <c r="A525" s="331"/>
      <c r="B525" s="331"/>
      <c r="C525" s="176"/>
      <c r="D525" s="170"/>
      <c r="E525" s="171"/>
      <c r="F525" s="159"/>
      <c r="G525" s="160"/>
      <c r="H525" s="160"/>
      <c r="I525" s="160"/>
      <c r="J525" s="160"/>
      <c r="K525" s="160"/>
      <c r="L525" s="165"/>
      <c r="M525" s="23"/>
    </row>
    <row r="526" spans="1:13" s="10" customFormat="1" ht="8.4" x14ac:dyDescent="0.15">
      <c r="A526" s="331"/>
      <c r="B526" s="331"/>
      <c r="C526" s="341" t="s">
        <v>895</v>
      </c>
      <c r="D526" s="169" t="s">
        <v>267</v>
      </c>
      <c r="E526" s="201"/>
      <c r="F526" s="202"/>
      <c r="G526" s="160"/>
      <c r="H526" s="160"/>
      <c r="I526" s="160"/>
      <c r="J526" s="160"/>
      <c r="K526" s="160"/>
      <c r="L526" s="165"/>
      <c r="M526" s="23"/>
    </row>
    <row r="527" spans="1:13" s="10" customFormat="1" ht="16.8" x14ac:dyDescent="0.15">
      <c r="A527" s="331"/>
      <c r="B527" s="331"/>
      <c r="C527" s="176" t="s">
        <v>896</v>
      </c>
      <c r="D527" s="170" t="s">
        <v>268</v>
      </c>
      <c r="E527" s="171">
        <v>11</v>
      </c>
      <c r="F527" s="159" t="s">
        <v>222</v>
      </c>
      <c r="G527" s="160">
        <v>0</v>
      </c>
      <c r="H527" s="160">
        <v>0</v>
      </c>
      <c r="I527" s="160">
        <f t="shared" ref="I527:I535" si="200">G527+H527</f>
        <v>0</v>
      </c>
      <c r="J527" s="160">
        <f t="shared" ref="J527:J535" si="201">TRUNC(E527*G527,2)</f>
        <v>0</v>
      </c>
      <c r="K527" s="160">
        <f t="shared" ref="K527:K535" si="202">L527-J527</f>
        <v>0</v>
      </c>
      <c r="L527" s="165">
        <f t="shared" ref="L527:L535" si="203">TRUNC(E527*I527,2)</f>
        <v>0</v>
      </c>
      <c r="M527" s="23"/>
    </row>
    <row r="528" spans="1:13" s="10" customFormat="1" ht="16.8" x14ac:dyDescent="0.15">
      <c r="A528" s="331"/>
      <c r="B528" s="331"/>
      <c r="C528" s="176" t="s">
        <v>897</v>
      </c>
      <c r="D528" s="170" t="s">
        <v>269</v>
      </c>
      <c r="E528" s="171">
        <v>2</v>
      </c>
      <c r="F528" s="159" t="s">
        <v>222</v>
      </c>
      <c r="G528" s="160">
        <v>0</v>
      </c>
      <c r="H528" s="160">
        <v>0</v>
      </c>
      <c r="I528" s="160">
        <f t="shared" si="200"/>
        <v>0</v>
      </c>
      <c r="J528" s="160">
        <f t="shared" si="201"/>
        <v>0</v>
      </c>
      <c r="K528" s="160">
        <f t="shared" si="202"/>
        <v>0</v>
      </c>
      <c r="L528" s="165">
        <f t="shared" si="203"/>
        <v>0</v>
      </c>
      <c r="M528" s="23"/>
    </row>
    <row r="529" spans="1:13" s="10" customFormat="1" ht="16.8" x14ac:dyDescent="0.15">
      <c r="A529" s="331"/>
      <c r="B529" s="331"/>
      <c r="C529" s="176" t="s">
        <v>901</v>
      </c>
      <c r="D529" s="170" t="s">
        <v>270</v>
      </c>
      <c r="E529" s="171">
        <v>95</v>
      </c>
      <c r="F529" s="159" t="s">
        <v>222</v>
      </c>
      <c r="G529" s="160">
        <v>0</v>
      </c>
      <c r="H529" s="160">
        <v>0</v>
      </c>
      <c r="I529" s="160">
        <f t="shared" si="200"/>
        <v>0</v>
      </c>
      <c r="J529" s="160">
        <f t="shared" si="201"/>
        <v>0</v>
      </c>
      <c r="K529" s="160">
        <f t="shared" si="202"/>
        <v>0</v>
      </c>
      <c r="L529" s="165">
        <f t="shared" si="203"/>
        <v>0</v>
      </c>
      <c r="M529" s="23"/>
    </row>
    <row r="530" spans="1:13" s="10" customFormat="1" ht="16.8" x14ac:dyDescent="0.15">
      <c r="A530" s="331"/>
      <c r="B530" s="331"/>
      <c r="C530" s="176" t="s">
        <v>902</v>
      </c>
      <c r="D530" s="170" t="s">
        <v>271</v>
      </c>
      <c r="E530" s="171">
        <v>2</v>
      </c>
      <c r="F530" s="159" t="s">
        <v>222</v>
      </c>
      <c r="G530" s="160">
        <v>0</v>
      </c>
      <c r="H530" s="160">
        <v>0</v>
      </c>
      <c r="I530" s="160">
        <f t="shared" si="200"/>
        <v>0</v>
      </c>
      <c r="J530" s="160">
        <f t="shared" si="201"/>
        <v>0</v>
      </c>
      <c r="K530" s="160">
        <f t="shared" si="202"/>
        <v>0</v>
      </c>
      <c r="L530" s="165">
        <f t="shared" si="203"/>
        <v>0</v>
      </c>
      <c r="M530" s="23"/>
    </row>
    <row r="531" spans="1:13" s="10" customFormat="1" ht="25.2" x14ac:dyDescent="0.15">
      <c r="A531" s="331"/>
      <c r="B531" s="331"/>
      <c r="C531" s="176" t="s">
        <v>903</v>
      </c>
      <c r="D531" s="170" t="s">
        <v>272</v>
      </c>
      <c r="E531" s="171">
        <v>22</v>
      </c>
      <c r="F531" s="159" t="s">
        <v>222</v>
      </c>
      <c r="G531" s="160">
        <v>0</v>
      </c>
      <c r="H531" s="160">
        <v>0</v>
      </c>
      <c r="I531" s="160">
        <f t="shared" si="200"/>
        <v>0</v>
      </c>
      <c r="J531" s="160">
        <f t="shared" si="201"/>
        <v>0</v>
      </c>
      <c r="K531" s="160">
        <f t="shared" si="202"/>
        <v>0</v>
      </c>
      <c r="L531" s="165">
        <f t="shared" si="203"/>
        <v>0</v>
      </c>
      <c r="M531" s="23"/>
    </row>
    <row r="532" spans="1:13" s="10" customFormat="1" ht="25.2" x14ac:dyDescent="0.15">
      <c r="A532" s="331"/>
      <c r="B532" s="331"/>
      <c r="C532" s="176" t="s">
        <v>900</v>
      </c>
      <c r="D532" s="170" t="s">
        <v>273</v>
      </c>
      <c r="E532" s="171">
        <v>721</v>
      </c>
      <c r="F532" s="159" t="s">
        <v>222</v>
      </c>
      <c r="G532" s="160">
        <v>0</v>
      </c>
      <c r="H532" s="160">
        <v>0</v>
      </c>
      <c r="I532" s="160">
        <f t="shared" si="200"/>
        <v>0</v>
      </c>
      <c r="J532" s="160">
        <f t="shared" si="201"/>
        <v>0</v>
      </c>
      <c r="K532" s="160">
        <f t="shared" si="202"/>
        <v>0</v>
      </c>
      <c r="L532" s="165">
        <f t="shared" si="203"/>
        <v>0</v>
      </c>
      <c r="M532" s="23"/>
    </row>
    <row r="533" spans="1:13" s="10" customFormat="1" ht="25.2" x14ac:dyDescent="0.15">
      <c r="A533" s="331"/>
      <c r="B533" s="331"/>
      <c r="C533" s="176" t="s">
        <v>899</v>
      </c>
      <c r="D533" s="170" t="s">
        <v>274</v>
      </c>
      <c r="E533" s="171">
        <v>2</v>
      </c>
      <c r="F533" s="159" t="s">
        <v>222</v>
      </c>
      <c r="G533" s="160">
        <v>0</v>
      </c>
      <c r="H533" s="160">
        <v>0</v>
      </c>
      <c r="I533" s="160">
        <f t="shared" si="200"/>
        <v>0</v>
      </c>
      <c r="J533" s="160">
        <f t="shared" si="201"/>
        <v>0</v>
      </c>
      <c r="K533" s="160">
        <f t="shared" si="202"/>
        <v>0</v>
      </c>
      <c r="L533" s="165">
        <f t="shared" si="203"/>
        <v>0</v>
      </c>
      <c r="M533" s="23"/>
    </row>
    <row r="534" spans="1:13" s="10" customFormat="1" ht="25.2" x14ac:dyDescent="0.15">
      <c r="A534" s="331"/>
      <c r="B534" s="331"/>
      <c r="C534" s="176" t="s">
        <v>904</v>
      </c>
      <c r="D534" s="170" t="s">
        <v>275</v>
      </c>
      <c r="E534" s="171">
        <v>67</v>
      </c>
      <c r="F534" s="159" t="s">
        <v>222</v>
      </c>
      <c r="G534" s="160">
        <v>0</v>
      </c>
      <c r="H534" s="160">
        <v>0</v>
      </c>
      <c r="I534" s="160">
        <f t="shared" si="200"/>
        <v>0</v>
      </c>
      <c r="J534" s="160">
        <f t="shared" si="201"/>
        <v>0</v>
      </c>
      <c r="K534" s="160">
        <f t="shared" si="202"/>
        <v>0</v>
      </c>
      <c r="L534" s="165">
        <f t="shared" si="203"/>
        <v>0</v>
      </c>
      <c r="M534" s="23"/>
    </row>
    <row r="535" spans="1:13" s="10" customFormat="1" ht="25.2" x14ac:dyDescent="0.15">
      <c r="A535" s="331"/>
      <c r="B535" s="331"/>
      <c r="C535" s="176" t="s">
        <v>898</v>
      </c>
      <c r="D535" s="170" t="s">
        <v>276</v>
      </c>
      <c r="E535" s="171">
        <v>10</v>
      </c>
      <c r="F535" s="159" t="s">
        <v>222</v>
      </c>
      <c r="G535" s="160">
        <v>0</v>
      </c>
      <c r="H535" s="160">
        <v>0</v>
      </c>
      <c r="I535" s="160">
        <f t="shared" si="200"/>
        <v>0</v>
      </c>
      <c r="J535" s="160">
        <f t="shared" si="201"/>
        <v>0</v>
      </c>
      <c r="K535" s="160">
        <f t="shared" si="202"/>
        <v>0</v>
      </c>
      <c r="L535" s="165">
        <f t="shared" si="203"/>
        <v>0</v>
      </c>
      <c r="M535" s="23"/>
    </row>
    <row r="536" spans="1:13" s="10" customFormat="1" ht="8.4" x14ac:dyDescent="0.15">
      <c r="A536" s="331"/>
      <c r="B536" s="331"/>
      <c r="C536" s="176"/>
      <c r="D536" s="203" t="s">
        <v>13</v>
      </c>
      <c r="E536" s="160"/>
      <c r="F536" s="159"/>
      <c r="G536" s="160"/>
      <c r="H536" s="160"/>
      <c r="I536" s="160"/>
      <c r="J536" s="172">
        <f>SUM(J527:J535)</f>
        <v>0</v>
      </c>
      <c r="K536" s="172">
        <f>SUM(K527:K535)</f>
        <v>0</v>
      </c>
      <c r="L536" s="204">
        <f>SUM(L527:L535)</f>
        <v>0</v>
      </c>
      <c r="M536" s="23"/>
    </row>
    <row r="537" spans="1:13" s="10" customFormat="1" ht="8.4" x14ac:dyDescent="0.15">
      <c r="A537" s="331"/>
      <c r="B537" s="331"/>
      <c r="C537" s="342"/>
      <c r="D537" s="32"/>
      <c r="E537" s="174"/>
      <c r="F537" s="173"/>
      <c r="G537" s="174"/>
      <c r="H537" s="174"/>
      <c r="I537" s="174"/>
      <c r="J537" s="174"/>
      <c r="K537" s="174"/>
      <c r="L537" s="175"/>
      <c r="M537" s="23"/>
    </row>
    <row r="538" spans="1:13" s="10" customFormat="1" ht="8.4" x14ac:dyDescent="0.15">
      <c r="A538" s="331"/>
      <c r="B538" s="331"/>
      <c r="C538" s="176"/>
      <c r="D538" s="170"/>
      <c r="E538" s="171"/>
      <c r="F538" s="159"/>
      <c r="G538" s="160"/>
      <c r="H538" s="160"/>
      <c r="I538" s="160"/>
      <c r="J538" s="160"/>
      <c r="K538" s="160"/>
      <c r="L538" s="165"/>
      <c r="M538" s="23"/>
    </row>
    <row r="539" spans="1:13" s="10" customFormat="1" ht="8.4" x14ac:dyDescent="0.15">
      <c r="A539" s="331"/>
      <c r="B539" s="331"/>
      <c r="C539" s="341" t="s">
        <v>905</v>
      </c>
      <c r="D539" s="169" t="s">
        <v>277</v>
      </c>
      <c r="E539" s="201"/>
      <c r="F539" s="202"/>
      <c r="G539" s="160"/>
      <c r="H539" s="160"/>
      <c r="I539" s="160"/>
      <c r="J539" s="160"/>
      <c r="K539" s="160"/>
      <c r="L539" s="165"/>
      <c r="M539" s="23"/>
    </row>
    <row r="540" spans="1:13" s="182" customFormat="1" ht="25.2" x14ac:dyDescent="0.15">
      <c r="A540" s="331"/>
      <c r="B540" s="331"/>
      <c r="C540" s="176" t="s">
        <v>906</v>
      </c>
      <c r="D540" s="170" t="s">
        <v>278</v>
      </c>
      <c r="E540" s="171">
        <v>355.3</v>
      </c>
      <c r="F540" s="159" t="s">
        <v>12</v>
      </c>
      <c r="G540" s="160">
        <v>0</v>
      </c>
      <c r="H540" s="160">
        <v>0</v>
      </c>
      <c r="I540" s="160">
        <f>G540+H540</f>
        <v>0</v>
      </c>
      <c r="J540" s="160">
        <f>TRUNC(E540*G540,2)</f>
        <v>0</v>
      </c>
      <c r="K540" s="160">
        <f>L540-J540</f>
        <v>0</v>
      </c>
      <c r="L540" s="165">
        <f>TRUNC(E540*I540,2)</f>
        <v>0</v>
      </c>
      <c r="M540" s="24"/>
    </row>
    <row r="541" spans="1:13" s="10" customFormat="1" ht="25.2" x14ac:dyDescent="0.15">
      <c r="A541" s="331"/>
      <c r="B541" s="331"/>
      <c r="C541" s="176" t="s">
        <v>907</v>
      </c>
      <c r="D541" s="170" t="s">
        <v>279</v>
      </c>
      <c r="E541" s="171">
        <v>48.400000000000006</v>
      </c>
      <c r="F541" s="159" t="s">
        <v>12</v>
      </c>
      <c r="G541" s="160">
        <v>0</v>
      </c>
      <c r="H541" s="160">
        <v>0</v>
      </c>
      <c r="I541" s="160">
        <f>G541+H541</f>
        <v>0</v>
      </c>
      <c r="J541" s="160">
        <f>TRUNC(E541*G541,2)</f>
        <v>0</v>
      </c>
      <c r="K541" s="160">
        <f>L541-J541</f>
        <v>0</v>
      </c>
      <c r="L541" s="165">
        <f>TRUNC(E541*I541,2)</f>
        <v>0</v>
      </c>
      <c r="M541" s="24"/>
    </row>
    <row r="542" spans="1:13" s="10" customFormat="1" ht="25.2" x14ac:dyDescent="0.15">
      <c r="A542" s="331"/>
      <c r="B542" s="331"/>
      <c r="C542" s="176" t="s">
        <v>908</v>
      </c>
      <c r="D542" s="170" t="s">
        <v>280</v>
      </c>
      <c r="E542" s="171">
        <v>1393.7</v>
      </c>
      <c r="F542" s="159" t="s">
        <v>12</v>
      </c>
      <c r="G542" s="160">
        <v>0</v>
      </c>
      <c r="H542" s="160">
        <v>0</v>
      </c>
      <c r="I542" s="160">
        <f>G542+H542</f>
        <v>0</v>
      </c>
      <c r="J542" s="160">
        <f>TRUNC(E542*G542,2)</f>
        <v>0</v>
      </c>
      <c r="K542" s="160">
        <f>L542-J542</f>
        <v>0</v>
      </c>
      <c r="L542" s="165">
        <f>TRUNC(E542*I542,2)</f>
        <v>0</v>
      </c>
      <c r="M542" s="24"/>
    </row>
    <row r="543" spans="1:13" s="10" customFormat="1" ht="8.4" x14ac:dyDescent="0.15">
      <c r="A543" s="331"/>
      <c r="B543" s="331"/>
      <c r="C543" s="176"/>
      <c r="D543" s="203" t="s">
        <v>13</v>
      </c>
      <c r="E543" s="160"/>
      <c r="F543" s="159"/>
      <c r="G543" s="160"/>
      <c r="H543" s="160"/>
      <c r="I543" s="160"/>
      <c r="J543" s="172">
        <f>SUM(J540:J542)</f>
        <v>0</v>
      </c>
      <c r="K543" s="172">
        <f>SUM(K540:K542)</f>
        <v>0</v>
      </c>
      <c r="L543" s="204">
        <f>SUM(L540:L542)</f>
        <v>0</v>
      </c>
      <c r="M543" s="24"/>
    </row>
    <row r="544" spans="1:13" s="10" customFormat="1" ht="8.4" x14ac:dyDescent="0.15">
      <c r="A544" s="331"/>
      <c r="B544" s="331"/>
      <c r="C544" s="342"/>
      <c r="D544" s="32"/>
      <c r="E544" s="174"/>
      <c r="F544" s="173"/>
      <c r="G544" s="174"/>
      <c r="H544" s="174"/>
      <c r="I544" s="174"/>
      <c r="J544" s="174"/>
      <c r="K544" s="174"/>
      <c r="L544" s="175"/>
      <c r="M544" s="24"/>
    </row>
    <row r="545" spans="1:13" s="10" customFormat="1" ht="8.4" x14ac:dyDescent="0.15">
      <c r="A545" s="331"/>
      <c r="B545" s="331"/>
      <c r="C545" s="176"/>
      <c r="D545" s="170"/>
      <c r="E545" s="171"/>
      <c r="F545" s="159"/>
      <c r="G545" s="160"/>
      <c r="H545" s="160"/>
      <c r="I545" s="160"/>
      <c r="J545" s="160"/>
      <c r="K545" s="160"/>
      <c r="L545" s="165"/>
      <c r="M545" s="23"/>
    </row>
    <row r="546" spans="1:13" s="10" customFormat="1" ht="8.4" x14ac:dyDescent="0.15">
      <c r="A546" s="333"/>
      <c r="B546" s="333"/>
      <c r="C546" s="341" t="s">
        <v>909</v>
      </c>
      <c r="D546" s="184" t="s">
        <v>281</v>
      </c>
      <c r="E546" s="201"/>
      <c r="F546" s="202"/>
      <c r="G546" s="160"/>
      <c r="H546" s="160"/>
      <c r="I546" s="160"/>
      <c r="J546" s="160"/>
      <c r="K546" s="160"/>
      <c r="L546" s="165"/>
      <c r="M546" s="23"/>
    </row>
    <row r="547" spans="1:13" s="10" customFormat="1" ht="8.4" x14ac:dyDescent="0.15">
      <c r="A547" s="331"/>
      <c r="B547" s="331"/>
      <c r="C547" s="341" t="s">
        <v>910</v>
      </c>
      <c r="D547" s="169" t="s">
        <v>79</v>
      </c>
      <c r="E547" s="201"/>
      <c r="F547" s="202"/>
      <c r="G547" s="160"/>
      <c r="H547" s="160"/>
      <c r="I547" s="160"/>
      <c r="J547" s="160"/>
      <c r="K547" s="160"/>
      <c r="L547" s="165"/>
      <c r="M547" s="23"/>
    </row>
    <row r="548" spans="1:13" s="10" customFormat="1" ht="16.8" x14ac:dyDescent="0.15">
      <c r="A548" s="331"/>
      <c r="B548" s="331"/>
      <c r="C548" s="176" t="s">
        <v>911</v>
      </c>
      <c r="D548" s="170" t="s">
        <v>1438</v>
      </c>
      <c r="E548" s="171">
        <v>130</v>
      </c>
      <c r="F548" s="159" t="s">
        <v>222</v>
      </c>
      <c r="G548" s="160">
        <v>0</v>
      </c>
      <c r="H548" s="160">
        <v>0</v>
      </c>
      <c r="I548" s="160">
        <f t="shared" ref="I548:I559" si="204">G548+H548</f>
        <v>0</v>
      </c>
      <c r="J548" s="160">
        <f t="shared" ref="J548:J559" si="205">TRUNC(E548*G548,2)</f>
        <v>0</v>
      </c>
      <c r="K548" s="160">
        <f t="shared" ref="K548:K559" si="206">L548-J548</f>
        <v>0</v>
      </c>
      <c r="L548" s="165">
        <f t="shared" ref="L548:L559" si="207">TRUNC(E548*I548,2)</f>
        <v>0</v>
      </c>
      <c r="M548" s="23"/>
    </row>
    <row r="549" spans="1:13" s="10" customFormat="1" ht="33.6" x14ac:dyDescent="0.15">
      <c r="A549" s="331"/>
      <c r="B549" s="331"/>
      <c r="C549" s="176" t="s">
        <v>912</v>
      </c>
      <c r="D549" s="170" t="s">
        <v>1437</v>
      </c>
      <c r="E549" s="171">
        <v>10</v>
      </c>
      <c r="F549" s="159" t="s">
        <v>222</v>
      </c>
      <c r="G549" s="160">
        <v>0</v>
      </c>
      <c r="H549" s="160">
        <v>0</v>
      </c>
      <c r="I549" s="160">
        <f t="shared" si="204"/>
        <v>0</v>
      </c>
      <c r="J549" s="160">
        <f t="shared" si="205"/>
        <v>0</v>
      </c>
      <c r="K549" s="160">
        <f t="shared" si="206"/>
        <v>0</v>
      </c>
      <c r="L549" s="165">
        <f t="shared" si="207"/>
        <v>0</v>
      </c>
      <c r="M549" s="23"/>
    </row>
    <row r="550" spans="1:13" s="10" customFormat="1" ht="25.2" x14ac:dyDescent="0.15">
      <c r="A550" s="331"/>
      <c r="B550" s="331"/>
      <c r="C550" s="176" t="s">
        <v>913</v>
      </c>
      <c r="D550" s="170" t="s">
        <v>1439</v>
      </c>
      <c r="E550" s="171">
        <v>48</v>
      </c>
      <c r="F550" s="159" t="s">
        <v>222</v>
      </c>
      <c r="G550" s="160">
        <v>0</v>
      </c>
      <c r="H550" s="160">
        <v>0</v>
      </c>
      <c r="I550" s="160">
        <f t="shared" si="204"/>
        <v>0</v>
      </c>
      <c r="J550" s="160">
        <f t="shared" si="205"/>
        <v>0</v>
      </c>
      <c r="K550" s="160">
        <f t="shared" si="206"/>
        <v>0</v>
      </c>
      <c r="L550" s="165">
        <f t="shared" si="207"/>
        <v>0</v>
      </c>
      <c r="M550" s="181"/>
    </row>
    <row r="551" spans="1:13" s="10" customFormat="1" ht="25.2" x14ac:dyDescent="0.15">
      <c r="A551" s="331"/>
      <c r="B551" s="331"/>
      <c r="C551" s="176" t="s">
        <v>914</v>
      </c>
      <c r="D551" s="170" t="s">
        <v>1440</v>
      </c>
      <c r="E551" s="171">
        <v>40</v>
      </c>
      <c r="F551" s="159" t="s">
        <v>222</v>
      </c>
      <c r="G551" s="160">
        <v>0</v>
      </c>
      <c r="H551" s="160">
        <v>0</v>
      </c>
      <c r="I551" s="160">
        <f t="shared" si="204"/>
        <v>0</v>
      </c>
      <c r="J551" s="160">
        <f t="shared" si="205"/>
        <v>0</v>
      </c>
      <c r="K551" s="160">
        <f t="shared" si="206"/>
        <v>0</v>
      </c>
      <c r="L551" s="165">
        <f t="shared" si="207"/>
        <v>0</v>
      </c>
      <c r="M551" s="181"/>
    </row>
    <row r="552" spans="1:13" s="10" customFormat="1" ht="16.8" x14ac:dyDescent="0.15">
      <c r="A552" s="331"/>
      <c r="B552" s="331"/>
      <c r="C552" s="176" t="s">
        <v>915</v>
      </c>
      <c r="D552" s="170" t="s">
        <v>1441</v>
      </c>
      <c r="E552" s="171">
        <v>65</v>
      </c>
      <c r="F552" s="159" t="s">
        <v>222</v>
      </c>
      <c r="G552" s="160">
        <v>0</v>
      </c>
      <c r="H552" s="160">
        <v>0</v>
      </c>
      <c r="I552" s="160">
        <f t="shared" si="204"/>
        <v>0</v>
      </c>
      <c r="J552" s="160">
        <f t="shared" si="205"/>
        <v>0</v>
      </c>
      <c r="K552" s="160">
        <f t="shared" si="206"/>
        <v>0</v>
      </c>
      <c r="L552" s="165">
        <f t="shared" si="207"/>
        <v>0</v>
      </c>
      <c r="M552" s="23"/>
    </row>
    <row r="553" spans="1:13" s="10" customFormat="1" ht="25.2" x14ac:dyDescent="0.15">
      <c r="A553" s="331"/>
      <c r="B553" s="331"/>
      <c r="C553" s="176" t="s">
        <v>916</v>
      </c>
      <c r="D553" s="170" t="s">
        <v>282</v>
      </c>
      <c r="E553" s="171">
        <v>1</v>
      </c>
      <c r="F553" s="159" t="s">
        <v>222</v>
      </c>
      <c r="G553" s="160">
        <v>0</v>
      </c>
      <c r="H553" s="160">
        <v>0</v>
      </c>
      <c r="I553" s="160">
        <f t="shared" si="204"/>
        <v>0</v>
      </c>
      <c r="J553" s="160">
        <f t="shared" si="205"/>
        <v>0</v>
      </c>
      <c r="K553" s="160">
        <f t="shared" si="206"/>
        <v>0</v>
      </c>
      <c r="L553" s="165">
        <f t="shared" si="207"/>
        <v>0</v>
      </c>
      <c r="M553" s="23"/>
    </row>
    <row r="554" spans="1:13" s="10" customFormat="1" ht="42" x14ac:dyDescent="0.15">
      <c r="A554" s="331"/>
      <c r="B554" s="331"/>
      <c r="C554" s="176" t="s">
        <v>917</v>
      </c>
      <c r="D554" s="170" t="s">
        <v>1435</v>
      </c>
      <c r="E554" s="171">
        <v>680</v>
      </c>
      <c r="F554" s="159" t="s">
        <v>222</v>
      </c>
      <c r="G554" s="160">
        <v>0</v>
      </c>
      <c r="H554" s="160">
        <v>0</v>
      </c>
      <c r="I554" s="160">
        <f t="shared" si="204"/>
        <v>0</v>
      </c>
      <c r="J554" s="160">
        <f t="shared" si="205"/>
        <v>0</v>
      </c>
      <c r="K554" s="160">
        <f t="shared" si="206"/>
        <v>0</v>
      </c>
      <c r="L554" s="165">
        <f t="shared" si="207"/>
        <v>0</v>
      </c>
      <c r="M554" s="23"/>
    </row>
    <row r="555" spans="1:13" s="10" customFormat="1" ht="42" x14ac:dyDescent="0.15">
      <c r="A555" s="331"/>
      <c r="B555" s="331"/>
      <c r="C555" s="176" t="s">
        <v>918</v>
      </c>
      <c r="D555" s="170" t="s">
        <v>1434</v>
      </c>
      <c r="E555" s="171">
        <v>8</v>
      </c>
      <c r="F555" s="159" t="s">
        <v>222</v>
      </c>
      <c r="G555" s="160">
        <v>0</v>
      </c>
      <c r="H555" s="160">
        <v>0</v>
      </c>
      <c r="I555" s="160">
        <f t="shared" si="204"/>
        <v>0</v>
      </c>
      <c r="J555" s="160">
        <f t="shared" si="205"/>
        <v>0</v>
      </c>
      <c r="K555" s="160">
        <f t="shared" si="206"/>
        <v>0</v>
      </c>
      <c r="L555" s="165">
        <f t="shared" si="207"/>
        <v>0</v>
      </c>
      <c r="M555" s="23"/>
    </row>
    <row r="556" spans="1:13" s="10" customFormat="1" ht="50.4" x14ac:dyDescent="0.15">
      <c r="A556" s="331"/>
      <c r="B556" s="331"/>
      <c r="C556" s="176" t="s">
        <v>919</v>
      </c>
      <c r="D556" s="170" t="s">
        <v>1433</v>
      </c>
      <c r="E556" s="171">
        <v>94</v>
      </c>
      <c r="F556" s="159" t="s">
        <v>222</v>
      </c>
      <c r="G556" s="160">
        <v>0</v>
      </c>
      <c r="H556" s="160">
        <v>0</v>
      </c>
      <c r="I556" s="160">
        <f t="shared" si="204"/>
        <v>0</v>
      </c>
      <c r="J556" s="160">
        <f t="shared" si="205"/>
        <v>0</v>
      </c>
      <c r="K556" s="160">
        <f t="shared" si="206"/>
        <v>0</v>
      </c>
      <c r="L556" s="165">
        <f t="shared" si="207"/>
        <v>0</v>
      </c>
      <c r="M556" s="24"/>
    </row>
    <row r="557" spans="1:13" s="182" customFormat="1" ht="25.2" x14ac:dyDescent="0.15">
      <c r="A557" s="331"/>
      <c r="B557" s="331"/>
      <c r="C557" s="176" t="s">
        <v>920</v>
      </c>
      <c r="D557" s="170" t="s">
        <v>1436</v>
      </c>
      <c r="E557" s="171">
        <v>40</v>
      </c>
      <c r="F557" s="159" t="s">
        <v>222</v>
      </c>
      <c r="G557" s="160">
        <v>0</v>
      </c>
      <c r="H557" s="160">
        <v>0</v>
      </c>
      <c r="I557" s="160">
        <f t="shared" si="204"/>
        <v>0</v>
      </c>
      <c r="J557" s="160">
        <f t="shared" si="205"/>
        <v>0</v>
      </c>
      <c r="K557" s="160">
        <f t="shared" si="206"/>
        <v>0</v>
      </c>
      <c r="L557" s="165">
        <f t="shared" si="207"/>
        <v>0</v>
      </c>
      <c r="M557" s="28"/>
    </row>
    <row r="558" spans="1:13" s="10" customFormat="1" ht="25.2" x14ac:dyDescent="0.15">
      <c r="A558" s="331"/>
      <c r="B558" s="331"/>
      <c r="C558" s="176" t="s">
        <v>921</v>
      </c>
      <c r="D558" s="170" t="s">
        <v>283</v>
      </c>
      <c r="E558" s="171">
        <v>80</v>
      </c>
      <c r="F558" s="159" t="s">
        <v>222</v>
      </c>
      <c r="G558" s="160">
        <v>0</v>
      </c>
      <c r="H558" s="160">
        <v>0</v>
      </c>
      <c r="I558" s="160">
        <f t="shared" si="204"/>
        <v>0</v>
      </c>
      <c r="J558" s="160">
        <f t="shared" si="205"/>
        <v>0</v>
      </c>
      <c r="K558" s="160">
        <f t="shared" si="206"/>
        <v>0</v>
      </c>
      <c r="L558" s="165">
        <f t="shared" si="207"/>
        <v>0</v>
      </c>
      <c r="M558" s="24"/>
    </row>
    <row r="559" spans="1:13" s="10" customFormat="1" ht="25.2" x14ac:dyDescent="0.15">
      <c r="A559" s="331"/>
      <c r="B559" s="331"/>
      <c r="C559" s="176" t="s">
        <v>922</v>
      </c>
      <c r="D559" s="170" t="s">
        <v>284</v>
      </c>
      <c r="E559" s="171">
        <v>48</v>
      </c>
      <c r="F559" s="159" t="s">
        <v>222</v>
      </c>
      <c r="G559" s="160">
        <v>0</v>
      </c>
      <c r="H559" s="160">
        <v>0</v>
      </c>
      <c r="I559" s="160">
        <f t="shared" si="204"/>
        <v>0</v>
      </c>
      <c r="J559" s="160">
        <f t="shared" si="205"/>
        <v>0</v>
      </c>
      <c r="K559" s="160">
        <f t="shared" si="206"/>
        <v>0</v>
      </c>
      <c r="L559" s="165">
        <f t="shared" si="207"/>
        <v>0</v>
      </c>
      <c r="M559" s="24"/>
    </row>
    <row r="560" spans="1:13" s="10" customFormat="1" ht="8.4" x14ac:dyDescent="0.15">
      <c r="A560" s="331"/>
      <c r="B560" s="331"/>
      <c r="C560" s="176"/>
      <c r="D560" s="203" t="s">
        <v>13</v>
      </c>
      <c r="E560" s="160"/>
      <c r="F560" s="159"/>
      <c r="G560" s="160"/>
      <c r="H560" s="160"/>
      <c r="I560" s="160"/>
      <c r="J560" s="172">
        <f>SUM(J548:J559)</f>
        <v>0</v>
      </c>
      <c r="K560" s="172">
        <f>SUM(K548:K559)</f>
        <v>0</v>
      </c>
      <c r="L560" s="204">
        <f>SUM(L548:L559)</f>
        <v>0</v>
      </c>
      <c r="M560" s="23"/>
    </row>
    <row r="561" spans="1:13" s="10" customFormat="1" ht="8.4" x14ac:dyDescent="0.15">
      <c r="A561" s="331"/>
      <c r="B561" s="331"/>
      <c r="C561" s="342"/>
      <c r="D561" s="32"/>
      <c r="E561" s="174"/>
      <c r="F561" s="173"/>
      <c r="G561" s="174"/>
      <c r="H561" s="174"/>
      <c r="I561" s="174"/>
      <c r="J561" s="174"/>
      <c r="K561" s="174"/>
      <c r="L561" s="175"/>
      <c r="M561" s="23"/>
    </row>
    <row r="562" spans="1:13" s="10" customFormat="1" ht="8.4" x14ac:dyDescent="0.15">
      <c r="A562" s="331"/>
      <c r="B562" s="331"/>
      <c r="C562" s="176"/>
      <c r="D562" s="170"/>
      <c r="E562" s="171"/>
      <c r="F562" s="159"/>
      <c r="G562" s="160"/>
      <c r="H562" s="160"/>
      <c r="I562" s="160"/>
      <c r="J562" s="160"/>
      <c r="K562" s="160"/>
      <c r="L562" s="165"/>
      <c r="M562" s="23"/>
    </row>
    <row r="563" spans="1:13" s="182" customFormat="1" ht="8.4" x14ac:dyDescent="0.15">
      <c r="A563" s="331"/>
      <c r="B563" s="331"/>
      <c r="C563" s="341" t="s">
        <v>923</v>
      </c>
      <c r="D563" s="169" t="s">
        <v>78</v>
      </c>
      <c r="E563" s="201"/>
      <c r="F563" s="202"/>
      <c r="G563" s="160"/>
      <c r="H563" s="160"/>
      <c r="I563" s="160"/>
      <c r="J563" s="160"/>
      <c r="K563" s="160"/>
      <c r="L563" s="165"/>
      <c r="M563" s="24"/>
    </row>
    <row r="564" spans="1:13" s="10" customFormat="1" ht="25.2" x14ac:dyDescent="0.15">
      <c r="A564" s="331"/>
      <c r="B564" s="331"/>
      <c r="C564" s="176" t="s">
        <v>924</v>
      </c>
      <c r="D564" s="170" t="s">
        <v>285</v>
      </c>
      <c r="E564" s="171">
        <v>132</v>
      </c>
      <c r="F564" s="159" t="s">
        <v>222</v>
      </c>
      <c r="G564" s="160">
        <v>0</v>
      </c>
      <c r="H564" s="160">
        <v>0</v>
      </c>
      <c r="I564" s="160">
        <f t="shared" ref="I564:I570" si="208">G564+H564</f>
        <v>0</v>
      </c>
      <c r="J564" s="160">
        <f t="shared" ref="J564:J570" si="209">TRUNC(E564*G564,2)</f>
        <v>0</v>
      </c>
      <c r="K564" s="160">
        <f t="shared" ref="K564:K570" si="210">L564-J564</f>
        <v>0</v>
      </c>
      <c r="L564" s="165">
        <f t="shared" ref="L564:L570" si="211">TRUNC(E564*I564,2)</f>
        <v>0</v>
      </c>
      <c r="M564" s="23"/>
    </row>
    <row r="565" spans="1:13" s="10" customFormat="1" ht="25.2" x14ac:dyDescent="0.15">
      <c r="A565" s="331"/>
      <c r="B565" s="331"/>
      <c r="C565" s="176" t="s">
        <v>925</v>
      </c>
      <c r="D565" s="170" t="s">
        <v>286</v>
      </c>
      <c r="E565" s="171">
        <v>37</v>
      </c>
      <c r="F565" s="159" t="s">
        <v>222</v>
      </c>
      <c r="G565" s="160">
        <v>0</v>
      </c>
      <c r="H565" s="160">
        <v>0</v>
      </c>
      <c r="I565" s="160">
        <f t="shared" si="208"/>
        <v>0</v>
      </c>
      <c r="J565" s="160">
        <f t="shared" si="209"/>
        <v>0</v>
      </c>
      <c r="K565" s="160">
        <f t="shared" si="210"/>
        <v>0</v>
      </c>
      <c r="L565" s="165">
        <f t="shared" si="211"/>
        <v>0</v>
      </c>
      <c r="M565" s="23"/>
    </row>
    <row r="566" spans="1:13" s="10" customFormat="1" ht="25.2" x14ac:dyDescent="0.15">
      <c r="A566" s="331"/>
      <c r="B566" s="331"/>
      <c r="C566" s="176" t="s">
        <v>926</v>
      </c>
      <c r="D566" s="170" t="s">
        <v>287</v>
      </c>
      <c r="E566" s="171">
        <v>5</v>
      </c>
      <c r="F566" s="159" t="s">
        <v>222</v>
      </c>
      <c r="G566" s="160">
        <v>0</v>
      </c>
      <c r="H566" s="160">
        <v>0</v>
      </c>
      <c r="I566" s="160">
        <f t="shared" si="208"/>
        <v>0</v>
      </c>
      <c r="J566" s="160">
        <f t="shared" si="209"/>
        <v>0</v>
      </c>
      <c r="K566" s="160">
        <f t="shared" si="210"/>
        <v>0</v>
      </c>
      <c r="L566" s="165">
        <f t="shared" si="211"/>
        <v>0</v>
      </c>
      <c r="M566" s="23"/>
    </row>
    <row r="567" spans="1:13" s="10" customFormat="1" ht="25.2" x14ac:dyDescent="0.15">
      <c r="A567" s="331"/>
      <c r="B567" s="331"/>
      <c r="C567" s="176" t="s">
        <v>927</v>
      </c>
      <c r="D567" s="170" t="s">
        <v>288</v>
      </c>
      <c r="E567" s="171">
        <v>6</v>
      </c>
      <c r="F567" s="159" t="s">
        <v>222</v>
      </c>
      <c r="G567" s="160">
        <v>0</v>
      </c>
      <c r="H567" s="160">
        <v>0</v>
      </c>
      <c r="I567" s="160">
        <f t="shared" si="208"/>
        <v>0</v>
      </c>
      <c r="J567" s="160">
        <f t="shared" si="209"/>
        <v>0</v>
      </c>
      <c r="K567" s="160">
        <f t="shared" si="210"/>
        <v>0</v>
      </c>
      <c r="L567" s="165">
        <f t="shared" si="211"/>
        <v>0</v>
      </c>
      <c r="M567" s="23"/>
    </row>
    <row r="568" spans="1:13" s="10" customFormat="1" ht="25.2" x14ac:dyDescent="0.15">
      <c r="A568" s="331"/>
      <c r="B568" s="331"/>
      <c r="C568" s="176" t="s">
        <v>928</v>
      </c>
      <c r="D568" s="170" t="s">
        <v>289</v>
      </c>
      <c r="E568" s="171">
        <v>20</v>
      </c>
      <c r="F568" s="159" t="s">
        <v>222</v>
      </c>
      <c r="G568" s="160">
        <v>0</v>
      </c>
      <c r="H568" s="160">
        <v>0</v>
      </c>
      <c r="I568" s="160">
        <f t="shared" si="208"/>
        <v>0</v>
      </c>
      <c r="J568" s="160">
        <f t="shared" si="209"/>
        <v>0</v>
      </c>
      <c r="K568" s="160">
        <f t="shared" si="210"/>
        <v>0</v>
      </c>
      <c r="L568" s="165">
        <f t="shared" si="211"/>
        <v>0</v>
      </c>
      <c r="M568" s="23"/>
    </row>
    <row r="569" spans="1:13" s="10" customFormat="1" ht="33.6" x14ac:dyDescent="0.15">
      <c r="A569" s="331"/>
      <c r="B569" s="331"/>
      <c r="C569" s="176" t="s">
        <v>929</v>
      </c>
      <c r="D569" s="170" t="s">
        <v>290</v>
      </c>
      <c r="E569" s="171">
        <v>8</v>
      </c>
      <c r="F569" s="159" t="s">
        <v>222</v>
      </c>
      <c r="G569" s="160">
        <v>0</v>
      </c>
      <c r="H569" s="160">
        <v>0</v>
      </c>
      <c r="I569" s="160">
        <f t="shared" si="208"/>
        <v>0</v>
      </c>
      <c r="J569" s="160">
        <f t="shared" si="209"/>
        <v>0</v>
      </c>
      <c r="K569" s="160">
        <f t="shared" si="210"/>
        <v>0</v>
      </c>
      <c r="L569" s="165">
        <f t="shared" si="211"/>
        <v>0</v>
      </c>
      <c r="M569" s="23"/>
    </row>
    <row r="570" spans="1:13" s="10" customFormat="1" ht="25.2" x14ac:dyDescent="0.15">
      <c r="A570" s="331"/>
      <c r="B570" s="331"/>
      <c r="C570" s="176" t="s">
        <v>930</v>
      </c>
      <c r="D570" s="170" t="s">
        <v>291</v>
      </c>
      <c r="E570" s="171">
        <v>10</v>
      </c>
      <c r="F570" s="159" t="s">
        <v>222</v>
      </c>
      <c r="G570" s="160">
        <v>0</v>
      </c>
      <c r="H570" s="160">
        <v>0</v>
      </c>
      <c r="I570" s="160">
        <f t="shared" si="208"/>
        <v>0</v>
      </c>
      <c r="J570" s="160">
        <f t="shared" si="209"/>
        <v>0</v>
      </c>
      <c r="K570" s="160">
        <f t="shared" si="210"/>
        <v>0</v>
      </c>
      <c r="L570" s="165">
        <f t="shared" si="211"/>
        <v>0</v>
      </c>
      <c r="M570" s="23"/>
    </row>
    <row r="571" spans="1:13" s="10" customFormat="1" ht="8.4" x14ac:dyDescent="0.15">
      <c r="A571" s="331"/>
      <c r="B571" s="331"/>
      <c r="C571" s="176"/>
      <c r="D571" s="203" t="s">
        <v>13</v>
      </c>
      <c r="E571" s="160"/>
      <c r="F571" s="159"/>
      <c r="G571" s="160"/>
      <c r="H571" s="160"/>
      <c r="I571" s="160"/>
      <c r="J571" s="172">
        <f>SUM(J564:J570)</f>
        <v>0</v>
      </c>
      <c r="K571" s="172">
        <f>SUM(K564:K570)</f>
        <v>0</v>
      </c>
      <c r="L571" s="204">
        <f>SUM(L564:L570)</f>
        <v>0</v>
      </c>
      <c r="M571" s="23"/>
    </row>
    <row r="572" spans="1:13" s="10" customFormat="1" ht="8.4" x14ac:dyDescent="0.15">
      <c r="A572" s="331"/>
      <c r="B572" s="331"/>
      <c r="C572" s="342"/>
      <c r="D572" s="32"/>
      <c r="E572" s="174"/>
      <c r="F572" s="173"/>
      <c r="G572" s="174"/>
      <c r="H572" s="174"/>
      <c r="I572" s="174"/>
      <c r="J572" s="174"/>
      <c r="K572" s="174"/>
      <c r="L572" s="175"/>
      <c r="M572" s="23"/>
    </row>
    <row r="573" spans="1:13" s="10" customFormat="1" ht="8.4" x14ac:dyDescent="0.15">
      <c r="A573" s="331"/>
      <c r="B573" s="331"/>
      <c r="C573" s="176"/>
      <c r="D573" s="170"/>
      <c r="E573" s="171"/>
      <c r="F573" s="159"/>
      <c r="G573" s="160"/>
      <c r="H573" s="160"/>
      <c r="I573" s="160"/>
      <c r="J573" s="160"/>
      <c r="K573" s="160"/>
      <c r="L573" s="165"/>
      <c r="M573" s="23"/>
    </row>
    <row r="574" spans="1:13" s="10" customFormat="1" ht="8.4" x14ac:dyDescent="0.15">
      <c r="A574" s="331"/>
      <c r="B574" s="331"/>
      <c r="C574" s="341" t="s">
        <v>931</v>
      </c>
      <c r="D574" s="169" t="s">
        <v>74</v>
      </c>
      <c r="E574" s="201"/>
      <c r="F574" s="202"/>
      <c r="G574" s="160"/>
      <c r="H574" s="160"/>
      <c r="I574" s="160"/>
      <c r="J574" s="160"/>
      <c r="K574" s="160"/>
      <c r="L574" s="165"/>
      <c r="M574" s="23"/>
    </row>
    <row r="575" spans="1:13" s="10" customFormat="1" ht="16.8" x14ac:dyDescent="0.15">
      <c r="A575" s="331"/>
      <c r="B575" s="331"/>
      <c r="C575" s="176" t="s">
        <v>932</v>
      </c>
      <c r="D575" s="170" t="s">
        <v>292</v>
      </c>
      <c r="E575" s="171">
        <v>560</v>
      </c>
      <c r="F575" s="159" t="s">
        <v>222</v>
      </c>
      <c r="G575" s="160">
        <v>0</v>
      </c>
      <c r="H575" s="160">
        <v>0</v>
      </c>
      <c r="I575" s="160">
        <f>G575+H575</f>
        <v>0</v>
      </c>
      <c r="J575" s="160">
        <f>TRUNC(E575*G575,2)</f>
        <v>0</v>
      </c>
      <c r="K575" s="160">
        <f>L575-J575</f>
        <v>0</v>
      </c>
      <c r="L575" s="165">
        <f>TRUNC(E575*I575,2)</f>
        <v>0</v>
      </c>
      <c r="M575" s="23"/>
    </row>
    <row r="576" spans="1:13" s="182" customFormat="1" ht="25.2" x14ac:dyDescent="0.15">
      <c r="A576" s="331"/>
      <c r="B576" s="331"/>
      <c r="C576" s="176" t="s">
        <v>933</v>
      </c>
      <c r="D576" s="170" t="s">
        <v>293</v>
      </c>
      <c r="E576" s="171">
        <v>10</v>
      </c>
      <c r="F576" s="159" t="s">
        <v>222</v>
      </c>
      <c r="G576" s="160">
        <v>0</v>
      </c>
      <c r="H576" s="160">
        <v>0</v>
      </c>
      <c r="I576" s="160">
        <f>G576+H576</f>
        <v>0</v>
      </c>
      <c r="J576" s="160">
        <f>TRUNC(E576*G576,2)</f>
        <v>0</v>
      </c>
      <c r="K576" s="160">
        <f>L576-J576</f>
        <v>0</v>
      </c>
      <c r="L576" s="165">
        <f>TRUNC(E576*I576,2)</f>
        <v>0</v>
      </c>
      <c r="M576" s="24"/>
    </row>
    <row r="577" spans="1:13" s="10" customFormat="1" ht="25.2" x14ac:dyDescent="0.15">
      <c r="A577" s="331"/>
      <c r="B577" s="331"/>
      <c r="C577" s="176" t="s">
        <v>934</v>
      </c>
      <c r="D577" s="170" t="s">
        <v>294</v>
      </c>
      <c r="E577" s="171">
        <v>15</v>
      </c>
      <c r="F577" s="159" t="s">
        <v>222</v>
      </c>
      <c r="G577" s="160">
        <v>0</v>
      </c>
      <c r="H577" s="160">
        <v>0</v>
      </c>
      <c r="I577" s="160">
        <f>G577+H577</f>
        <v>0</v>
      </c>
      <c r="J577" s="160">
        <f>TRUNC(E577*G577,2)</f>
        <v>0</v>
      </c>
      <c r="K577" s="160">
        <f>L577-J577</f>
        <v>0</v>
      </c>
      <c r="L577" s="165">
        <f>TRUNC(E577*I577,2)</f>
        <v>0</v>
      </c>
      <c r="M577" s="23"/>
    </row>
    <row r="578" spans="1:13" s="10" customFormat="1" ht="8.4" x14ac:dyDescent="0.15">
      <c r="A578" s="331"/>
      <c r="B578" s="331"/>
      <c r="C578" s="176"/>
      <c r="D578" s="203" t="s">
        <v>13</v>
      </c>
      <c r="E578" s="160"/>
      <c r="F578" s="159"/>
      <c r="G578" s="160"/>
      <c r="H578" s="160"/>
      <c r="I578" s="160"/>
      <c r="J578" s="172">
        <f>SUM(J575:J577)</f>
        <v>0</v>
      </c>
      <c r="K578" s="172">
        <f>SUM(K575:K577)</f>
        <v>0</v>
      </c>
      <c r="L578" s="204">
        <f>SUM(L575:L577)</f>
        <v>0</v>
      </c>
      <c r="M578" s="23"/>
    </row>
    <row r="579" spans="1:13" s="10" customFormat="1" ht="8.4" x14ac:dyDescent="0.15">
      <c r="A579" s="331"/>
      <c r="B579" s="331"/>
      <c r="C579" s="342"/>
      <c r="D579" s="32"/>
      <c r="E579" s="174"/>
      <c r="F579" s="173"/>
      <c r="G579" s="174"/>
      <c r="H579" s="174"/>
      <c r="I579" s="174"/>
      <c r="J579" s="174"/>
      <c r="K579" s="174"/>
      <c r="L579" s="175"/>
      <c r="M579" s="23"/>
    </row>
    <row r="580" spans="1:13" s="10" customFormat="1" ht="8.4" x14ac:dyDescent="0.15">
      <c r="A580" s="331"/>
      <c r="B580" s="331"/>
      <c r="C580" s="176"/>
      <c r="D580" s="170"/>
      <c r="E580" s="171"/>
      <c r="F580" s="159"/>
      <c r="G580" s="160"/>
      <c r="H580" s="160"/>
      <c r="I580" s="160"/>
      <c r="J580" s="160"/>
      <c r="K580" s="160"/>
      <c r="L580" s="165"/>
      <c r="M580" s="23"/>
    </row>
    <row r="581" spans="1:13" s="10" customFormat="1" ht="8.4" x14ac:dyDescent="0.15">
      <c r="A581" s="331"/>
      <c r="B581" s="331"/>
      <c r="C581" s="341" t="s">
        <v>935</v>
      </c>
      <c r="D581" s="169" t="s">
        <v>295</v>
      </c>
      <c r="E581" s="201"/>
      <c r="F581" s="202"/>
      <c r="G581" s="160"/>
      <c r="H581" s="160"/>
      <c r="I581" s="160"/>
      <c r="J581" s="160"/>
      <c r="K581" s="160"/>
      <c r="L581" s="165"/>
      <c r="M581" s="23"/>
    </row>
    <row r="582" spans="1:13" s="10" customFormat="1" ht="50.4" x14ac:dyDescent="0.15">
      <c r="A582" s="331"/>
      <c r="B582" s="331"/>
      <c r="C582" s="176" t="s">
        <v>936</v>
      </c>
      <c r="D582" s="170" t="s">
        <v>1442</v>
      </c>
      <c r="E582" s="171">
        <v>26</v>
      </c>
      <c r="F582" s="159" t="s">
        <v>222</v>
      </c>
      <c r="G582" s="160">
        <v>0</v>
      </c>
      <c r="H582" s="160">
        <v>0</v>
      </c>
      <c r="I582" s="160">
        <f>G582+H582</f>
        <v>0</v>
      </c>
      <c r="J582" s="160">
        <f>TRUNC(E582*G582,2)</f>
        <v>0</v>
      </c>
      <c r="K582" s="160">
        <f>L582-J582</f>
        <v>0</v>
      </c>
      <c r="L582" s="165">
        <f>TRUNC(E582*I582,2)</f>
        <v>0</v>
      </c>
      <c r="M582" s="23"/>
    </row>
    <row r="583" spans="1:13" s="182" customFormat="1" ht="50.4" x14ac:dyDescent="0.15">
      <c r="A583" s="331"/>
      <c r="B583" s="331"/>
      <c r="C583" s="176" t="s">
        <v>937</v>
      </c>
      <c r="D583" s="170" t="s">
        <v>1443</v>
      </c>
      <c r="E583" s="171">
        <v>10</v>
      </c>
      <c r="F583" s="159" t="s">
        <v>222</v>
      </c>
      <c r="G583" s="160">
        <v>0</v>
      </c>
      <c r="H583" s="160">
        <v>0</v>
      </c>
      <c r="I583" s="160">
        <f>G583+H583</f>
        <v>0</v>
      </c>
      <c r="J583" s="160">
        <f>TRUNC(E583*G583,2)</f>
        <v>0</v>
      </c>
      <c r="K583" s="160">
        <f>L583-J583</f>
        <v>0</v>
      </c>
      <c r="L583" s="165">
        <f>TRUNC(E583*I583,2)</f>
        <v>0</v>
      </c>
      <c r="M583" s="24"/>
    </row>
    <row r="584" spans="1:13" s="10" customFormat="1" ht="50.4" x14ac:dyDescent="0.15">
      <c r="A584" s="331"/>
      <c r="B584" s="331"/>
      <c r="C584" s="176" t="s">
        <v>938</v>
      </c>
      <c r="D584" s="170" t="s">
        <v>1444</v>
      </c>
      <c r="E584" s="171">
        <v>29</v>
      </c>
      <c r="F584" s="159" t="s">
        <v>222</v>
      </c>
      <c r="G584" s="160">
        <v>0</v>
      </c>
      <c r="H584" s="160">
        <v>0</v>
      </c>
      <c r="I584" s="160">
        <f>G584+H584</f>
        <v>0</v>
      </c>
      <c r="J584" s="160">
        <f>TRUNC(E584*G584,2)</f>
        <v>0</v>
      </c>
      <c r="K584" s="160">
        <f>L584-J584</f>
        <v>0</v>
      </c>
      <c r="L584" s="165">
        <f>TRUNC(E584*I584,2)</f>
        <v>0</v>
      </c>
      <c r="M584" s="23"/>
    </row>
    <row r="585" spans="1:13" s="10" customFormat="1" ht="42" x14ac:dyDescent="0.15">
      <c r="A585" s="331"/>
      <c r="B585" s="331"/>
      <c r="C585" s="176" t="s">
        <v>939</v>
      </c>
      <c r="D585" s="170" t="s">
        <v>1445</v>
      </c>
      <c r="E585" s="171">
        <v>65</v>
      </c>
      <c r="F585" s="159" t="s">
        <v>222</v>
      </c>
      <c r="G585" s="160">
        <v>0</v>
      </c>
      <c r="H585" s="160">
        <v>0</v>
      </c>
      <c r="I585" s="160">
        <f>G585+H585</f>
        <v>0</v>
      </c>
      <c r="J585" s="160">
        <f>TRUNC(E585*G585,2)</f>
        <v>0</v>
      </c>
      <c r="K585" s="160">
        <f>L585-J585</f>
        <v>0</v>
      </c>
      <c r="L585" s="165">
        <f>TRUNC(E585*I585,2)</f>
        <v>0</v>
      </c>
      <c r="M585" s="23"/>
    </row>
    <row r="586" spans="1:13" s="10" customFormat="1" ht="8.4" x14ac:dyDescent="0.15">
      <c r="A586" s="331"/>
      <c r="B586" s="331"/>
      <c r="C586" s="176"/>
      <c r="D586" s="203" t="s">
        <v>13</v>
      </c>
      <c r="E586" s="160"/>
      <c r="F586" s="159"/>
      <c r="G586" s="160"/>
      <c r="H586" s="160"/>
      <c r="I586" s="160"/>
      <c r="J586" s="172">
        <f>SUM(J582:J585)</f>
        <v>0</v>
      </c>
      <c r="K586" s="172">
        <f>SUM(K582:K585)</f>
        <v>0</v>
      </c>
      <c r="L586" s="204">
        <f>SUM(L582:L585)</f>
        <v>0</v>
      </c>
      <c r="M586" s="23"/>
    </row>
    <row r="587" spans="1:13" s="10" customFormat="1" ht="8.4" x14ac:dyDescent="0.15">
      <c r="A587" s="331"/>
      <c r="B587" s="331"/>
      <c r="C587" s="342"/>
      <c r="D587" s="32"/>
      <c r="E587" s="174"/>
      <c r="F587" s="173"/>
      <c r="G587" s="174"/>
      <c r="H587" s="174"/>
      <c r="I587" s="174"/>
      <c r="J587" s="174"/>
      <c r="K587" s="174"/>
      <c r="L587" s="175"/>
      <c r="M587" s="23"/>
    </row>
    <row r="588" spans="1:13" s="10" customFormat="1" ht="8.4" x14ac:dyDescent="0.15">
      <c r="A588" s="331"/>
      <c r="B588" s="331"/>
      <c r="C588" s="176"/>
      <c r="D588" s="170"/>
      <c r="E588" s="171"/>
      <c r="F588" s="159"/>
      <c r="G588" s="160"/>
      <c r="H588" s="160"/>
      <c r="I588" s="160"/>
      <c r="J588" s="160"/>
      <c r="K588" s="160"/>
      <c r="L588" s="165"/>
      <c r="M588" s="23"/>
    </row>
    <row r="589" spans="1:13" s="10" customFormat="1" ht="8.4" x14ac:dyDescent="0.15">
      <c r="A589" s="331"/>
      <c r="B589" s="331"/>
      <c r="C589" s="341" t="s">
        <v>940</v>
      </c>
      <c r="D589" s="169" t="s">
        <v>71</v>
      </c>
      <c r="E589" s="201"/>
      <c r="F589" s="202"/>
      <c r="G589" s="160"/>
      <c r="H589" s="160"/>
      <c r="I589" s="160"/>
      <c r="J589" s="160"/>
      <c r="K589" s="160"/>
      <c r="L589" s="165"/>
      <c r="M589" s="23"/>
    </row>
    <row r="590" spans="1:13" s="10" customFormat="1" ht="16.8" x14ac:dyDescent="0.15">
      <c r="A590" s="331"/>
      <c r="B590" s="331"/>
      <c r="C590" s="176" t="s">
        <v>941</v>
      </c>
      <c r="D590" s="170" t="s">
        <v>296</v>
      </c>
      <c r="E590" s="171">
        <v>2272</v>
      </c>
      <c r="F590" s="159" t="s">
        <v>222</v>
      </c>
      <c r="G590" s="160">
        <v>0</v>
      </c>
      <c r="H590" s="160">
        <v>0</v>
      </c>
      <c r="I590" s="160">
        <f>G590+H590</f>
        <v>0</v>
      </c>
      <c r="J590" s="160">
        <f>TRUNC(E590*G590,2)</f>
        <v>0</v>
      </c>
      <c r="K590" s="160">
        <f>L590-J590</f>
        <v>0</v>
      </c>
      <c r="L590" s="165">
        <f>TRUNC(E590*I590,2)</f>
        <v>0</v>
      </c>
      <c r="M590" s="23"/>
    </row>
    <row r="591" spans="1:13" s="10" customFormat="1" ht="16.8" x14ac:dyDescent="0.15">
      <c r="A591" s="331"/>
      <c r="B591" s="331"/>
      <c r="C591" s="176" t="s">
        <v>942</v>
      </c>
      <c r="D591" s="170" t="s">
        <v>297</v>
      </c>
      <c r="E591" s="171">
        <v>585</v>
      </c>
      <c r="F591" s="159" t="s">
        <v>222</v>
      </c>
      <c r="G591" s="160">
        <v>0</v>
      </c>
      <c r="H591" s="160">
        <v>0</v>
      </c>
      <c r="I591" s="160">
        <f>G591+H591</f>
        <v>0</v>
      </c>
      <c r="J591" s="160">
        <f>TRUNC(E591*G591,2)</f>
        <v>0</v>
      </c>
      <c r="K591" s="160">
        <f>L591-J591</f>
        <v>0</v>
      </c>
      <c r="L591" s="165">
        <f>TRUNC(E591*I591,2)</f>
        <v>0</v>
      </c>
      <c r="M591" s="23"/>
    </row>
    <row r="592" spans="1:13" s="10" customFormat="1" ht="8.4" x14ac:dyDescent="0.15">
      <c r="A592" s="331"/>
      <c r="B592" s="331"/>
      <c r="C592" s="176"/>
      <c r="D592" s="203" t="s">
        <v>13</v>
      </c>
      <c r="E592" s="160"/>
      <c r="F592" s="159"/>
      <c r="G592" s="160"/>
      <c r="H592" s="160"/>
      <c r="I592" s="160"/>
      <c r="J592" s="172">
        <f>SUM(J588:J591)</f>
        <v>0</v>
      </c>
      <c r="K592" s="172">
        <f>SUM(K588:K591)</f>
        <v>0</v>
      </c>
      <c r="L592" s="204">
        <f>SUM(L588:L591)</f>
        <v>0</v>
      </c>
      <c r="M592" s="23"/>
    </row>
    <row r="593" spans="1:13" s="10" customFormat="1" ht="8.4" x14ac:dyDescent="0.15">
      <c r="A593" s="331"/>
      <c r="B593" s="331"/>
      <c r="C593" s="342"/>
      <c r="D593" s="32"/>
      <c r="E593" s="174"/>
      <c r="F593" s="173"/>
      <c r="G593" s="174"/>
      <c r="H593" s="174"/>
      <c r="I593" s="174"/>
      <c r="J593" s="174"/>
      <c r="K593" s="174"/>
      <c r="L593" s="175"/>
      <c r="M593" s="23"/>
    </row>
    <row r="594" spans="1:13" s="10" customFormat="1" ht="8.4" x14ac:dyDescent="0.15">
      <c r="A594" s="331"/>
      <c r="B594" s="331"/>
      <c r="C594" s="176"/>
      <c r="D594" s="170"/>
      <c r="E594" s="171"/>
      <c r="F594" s="159"/>
      <c r="G594" s="160"/>
      <c r="H594" s="160"/>
      <c r="I594" s="160"/>
      <c r="J594" s="160"/>
      <c r="K594" s="160"/>
      <c r="L594" s="165"/>
      <c r="M594" s="23"/>
    </row>
    <row r="595" spans="1:13" s="10" customFormat="1" ht="8.4" x14ac:dyDescent="0.15">
      <c r="A595" s="331"/>
      <c r="B595" s="331"/>
      <c r="C595" s="341" t="s">
        <v>943</v>
      </c>
      <c r="D595" s="169" t="s">
        <v>298</v>
      </c>
      <c r="E595" s="201"/>
      <c r="F595" s="202"/>
      <c r="G595" s="160"/>
      <c r="H595" s="160"/>
      <c r="I595" s="160"/>
      <c r="J595" s="160"/>
      <c r="K595" s="160"/>
      <c r="L595" s="165"/>
      <c r="M595" s="23"/>
    </row>
    <row r="596" spans="1:13" s="10" customFormat="1" ht="25.2" x14ac:dyDescent="0.15">
      <c r="A596" s="331"/>
      <c r="B596" s="331"/>
      <c r="C596" s="176" t="s">
        <v>944</v>
      </c>
      <c r="D596" s="170" t="s">
        <v>299</v>
      </c>
      <c r="E596" s="171">
        <v>4</v>
      </c>
      <c r="F596" s="159" t="s">
        <v>222</v>
      </c>
      <c r="G596" s="160">
        <v>0</v>
      </c>
      <c r="H596" s="160">
        <v>0</v>
      </c>
      <c r="I596" s="160">
        <f t="shared" ref="I596:I601" si="212">G596+H596</f>
        <v>0</v>
      </c>
      <c r="J596" s="160">
        <f t="shared" ref="J596:J601" si="213">TRUNC(E596*G596,2)</f>
        <v>0</v>
      </c>
      <c r="K596" s="160">
        <f t="shared" ref="K596:K601" si="214">L596-J596</f>
        <v>0</v>
      </c>
      <c r="L596" s="165">
        <f t="shared" ref="L596:L601" si="215">TRUNC(E596*I596,2)</f>
        <v>0</v>
      </c>
      <c r="M596" s="23"/>
    </row>
    <row r="597" spans="1:13" s="10" customFormat="1" ht="25.2" x14ac:dyDescent="0.15">
      <c r="A597" s="331"/>
      <c r="B597" s="331"/>
      <c r="C597" s="176" t="s">
        <v>945</v>
      </c>
      <c r="D597" s="170" t="s">
        <v>300</v>
      </c>
      <c r="E597" s="171">
        <v>70</v>
      </c>
      <c r="F597" s="159" t="s">
        <v>222</v>
      </c>
      <c r="G597" s="160">
        <v>0</v>
      </c>
      <c r="H597" s="160">
        <v>0</v>
      </c>
      <c r="I597" s="160">
        <f t="shared" si="212"/>
        <v>0</v>
      </c>
      <c r="J597" s="160">
        <f t="shared" si="213"/>
        <v>0</v>
      </c>
      <c r="K597" s="160">
        <f t="shared" si="214"/>
        <v>0</v>
      </c>
      <c r="L597" s="165">
        <f t="shared" si="215"/>
        <v>0</v>
      </c>
      <c r="M597" s="23"/>
    </row>
    <row r="598" spans="1:13" s="10" customFormat="1" ht="25.2" x14ac:dyDescent="0.15">
      <c r="A598" s="331"/>
      <c r="B598" s="331"/>
      <c r="C598" s="176" t="s">
        <v>946</v>
      </c>
      <c r="D598" s="170" t="s">
        <v>301</v>
      </c>
      <c r="E598" s="171">
        <v>590</v>
      </c>
      <c r="F598" s="159" t="s">
        <v>222</v>
      </c>
      <c r="G598" s="160">
        <v>0</v>
      </c>
      <c r="H598" s="160">
        <v>0</v>
      </c>
      <c r="I598" s="160">
        <f t="shared" si="212"/>
        <v>0</v>
      </c>
      <c r="J598" s="160">
        <f t="shared" si="213"/>
        <v>0</v>
      </c>
      <c r="K598" s="160">
        <f t="shared" si="214"/>
        <v>0</v>
      </c>
      <c r="L598" s="165">
        <f t="shared" si="215"/>
        <v>0</v>
      </c>
      <c r="M598" s="23"/>
    </row>
    <row r="599" spans="1:13" s="10" customFormat="1" ht="25.2" x14ac:dyDescent="0.15">
      <c r="A599" s="331"/>
      <c r="B599" s="331"/>
      <c r="C599" s="176" t="s">
        <v>947</v>
      </c>
      <c r="D599" s="170" t="s">
        <v>302</v>
      </c>
      <c r="E599" s="171">
        <v>53</v>
      </c>
      <c r="F599" s="159" t="s">
        <v>222</v>
      </c>
      <c r="G599" s="160">
        <v>0</v>
      </c>
      <c r="H599" s="160">
        <v>0</v>
      </c>
      <c r="I599" s="160">
        <f t="shared" si="212"/>
        <v>0</v>
      </c>
      <c r="J599" s="160">
        <f t="shared" si="213"/>
        <v>0</v>
      </c>
      <c r="K599" s="160">
        <f t="shared" si="214"/>
        <v>0</v>
      </c>
      <c r="L599" s="165">
        <f t="shared" si="215"/>
        <v>0</v>
      </c>
      <c r="M599" s="23"/>
    </row>
    <row r="600" spans="1:13" s="10" customFormat="1" ht="25.2" x14ac:dyDescent="0.15">
      <c r="A600" s="331"/>
      <c r="B600" s="331"/>
      <c r="C600" s="176" t="s">
        <v>948</v>
      </c>
      <c r="D600" s="170" t="s">
        <v>303</v>
      </c>
      <c r="E600" s="171">
        <v>3</v>
      </c>
      <c r="F600" s="159" t="s">
        <v>222</v>
      </c>
      <c r="G600" s="160">
        <v>0</v>
      </c>
      <c r="H600" s="160">
        <v>0</v>
      </c>
      <c r="I600" s="160">
        <f t="shared" si="212"/>
        <v>0</v>
      </c>
      <c r="J600" s="160">
        <f t="shared" si="213"/>
        <v>0</v>
      </c>
      <c r="K600" s="160">
        <f t="shared" si="214"/>
        <v>0</v>
      </c>
      <c r="L600" s="165">
        <f t="shared" si="215"/>
        <v>0</v>
      </c>
      <c r="M600" s="23"/>
    </row>
    <row r="601" spans="1:13" s="10" customFormat="1" ht="16.8" x14ac:dyDescent="0.15">
      <c r="A601" s="331"/>
      <c r="B601" s="331"/>
      <c r="C601" s="176" t="s">
        <v>949</v>
      </c>
      <c r="D601" s="170" t="s">
        <v>304</v>
      </c>
      <c r="E601" s="171">
        <v>2</v>
      </c>
      <c r="F601" s="159" t="s">
        <v>222</v>
      </c>
      <c r="G601" s="160">
        <v>0</v>
      </c>
      <c r="H601" s="160">
        <v>0</v>
      </c>
      <c r="I601" s="160">
        <f t="shared" si="212"/>
        <v>0</v>
      </c>
      <c r="J601" s="160">
        <f t="shared" si="213"/>
        <v>0</v>
      </c>
      <c r="K601" s="160">
        <f t="shared" si="214"/>
        <v>0</v>
      </c>
      <c r="L601" s="165">
        <f t="shared" si="215"/>
        <v>0</v>
      </c>
      <c r="M601" s="23"/>
    </row>
    <row r="602" spans="1:13" s="10" customFormat="1" ht="8.4" x14ac:dyDescent="0.15">
      <c r="A602" s="331"/>
      <c r="B602" s="331"/>
      <c r="C602" s="176"/>
      <c r="D602" s="203" t="s">
        <v>13</v>
      </c>
      <c r="E602" s="160"/>
      <c r="F602" s="159"/>
      <c r="G602" s="160"/>
      <c r="H602" s="160"/>
      <c r="I602" s="160"/>
      <c r="J602" s="172">
        <f>SUM(J596:J601)</f>
        <v>0</v>
      </c>
      <c r="K602" s="172">
        <f>SUM(K596:K601)</f>
        <v>0</v>
      </c>
      <c r="L602" s="204">
        <f>SUM(L596:L601)</f>
        <v>0</v>
      </c>
      <c r="M602" s="23"/>
    </row>
    <row r="603" spans="1:13" s="10" customFormat="1" ht="8.4" x14ac:dyDescent="0.15">
      <c r="A603" s="331"/>
      <c r="B603" s="331"/>
      <c r="C603" s="342"/>
      <c r="D603" s="32"/>
      <c r="E603" s="174"/>
      <c r="F603" s="173"/>
      <c r="G603" s="174"/>
      <c r="H603" s="174"/>
      <c r="I603" s="174"/>
      <c r="J603" s="174"/>
      <c r="K603" s="174"/>
      <c r="L603" s="175"/>
      <c r="M603" s="23"/>
    </row>
    <row r="604" spans="1:13" s="10" customFormat="1" ht="8.4" x14ac:dyDescent="0.15">
      <c r="A604" s="331"/>
      <c r="B604" s="331"/>
      <c r="C604" s="176"/>
      <c r="D604" s="205" t="s">
        <v>1405</v>
      </c>
      <c r="E604" s="206"/>
      <c r="F604" s="207"/>
      <c r="G604" s="206"/>
      <c r="H604" s="206"/>
      <c r="I604" s="206"/>
      <c r="J604" s="208">
        <f>J466+J473+J494+J506+J521+J534+J541+J558+J569+J576+J584+J590+J600</f>
        <v>0</v>
      </c>
      <c r="K604" s="208">
        <f>K466+K473+K494+K506+K521+K534+K541+K558+K569+K576+K584+K590+K600</f>
        <v>0</v>
      </c>
      <c r="L604" s="209">
        <f>J604+K604</f>
        <v>0</v>
      </c>
      <c r="M604" s="23"/>
    </row>
    <row r="605" spans="1:13" s="10" customFormat="1" ht="8.4" x14ac:dyDescent="0.15">
      <c r="A605" s="331"/>
      <c r="B605" s="331"/>
      <c r="C605" s="176"/>
      <c r="D605" s="170"/>
      <c r="E605" s="171"/>
      <c r="F605" s="159"/>
      <c r="G605" s="160"/>
      <c r="H605" s="160"/>
      <c r="I605" s="160"/>
      <c r="J605" s="160"/>
      <c r="K605" s="160"/>
      <c r="L605" s="165"/>
      <c r="M605" s="23"/>
    </row>
    <row r="606" spans="1:13" s="10" customFormat="1" ht="8.4" x14ac:dyDescent="0.15">
      <c r="A606" s="331"/>
      <c r="B606" s="331"/>
      <c r="C606" s="343"/>
      <c r="D606" s="205" t="s">
        <v>580</v>
      </c>
      <c r="E606" s="206"/>
      <c r="F606" s="207"/>
      <c r="G606" s="206"/>
      <c r="H606" s="206"/>
      <c r="I606" s="206"/>
      <c r="J606" s="208">
        <f>J468+J475+J496+J508+J523+J536+J543+J560+J571+J578+J586+J592+J602</f>
        <v>0</v>
      </c>
      <c r="K606" s="208">
        <f>K468+K475+K496+K508+K523+K536+K543+K560+K571+K578+K586+K592+K602</f>
        <v>0</v>
      </c>
      <c r="L606" s="209">
        <f>J606+K606</f>
        <v>0</v>
      </c>
      <c r="M606" s="23"/>
    </row>
    <row r="607" spans="1:13" s="10" customFormat="1" ht="8.4" x14ac:dyDescent="0.15">
      <c r="A607" s="331"/>
      <c r="B607" s="331"/>
      <c r="C607" s="176"/>
      <c r="D607" s="170"/>
      <c r="E607" s="171"/>
      <c r="F607" s="159"/>
      <c r="G607" s="160"/>
      <c r="H607" s="160"/>
      <c r="I607" s="160"/>
      <c r="J607" s="160"/>
      <c r="K607" s="160"/>
      <c r="L607" s="165"/>
      <c r="M607" s="23"/>
    </row>
    <row r="608" spans="1:13" s="10" customFormat="1" ht="8.4" x14ac:dyDescent="0.15">
      <c r="A608" s="331"/>
      <c r="B608" s="331"/>
      <c r="C608" s="344">
        <v>6</v>
      </c>
      <c r="D608" s="184" t="s">
        <v>126</v>
      </c>
      <c r="E608" s="201"/>
      <c r="F608" s="202"/>
      <c r="G608" s="160"/>
      <c r="H608" s="160"/>
      <c r="I608" s="160"/>
      <c r="J608" s="160"/>
      <c r="K608" s="160"/>
      <c r="L608" s="165"/>
      <c r="M608" s="23"/>
    </row>
    <row r="609" spans="1:13" s="10" customFormat="1" ht="58.8" x14ac:dyDescent="0.15">
      <c r="A609" s="331"/>
      <c r="B609" s="331"/>
      <c r="C609" s="176" t="s">
        <v>40</v>
      </c>
      <c r="D609" s="170" t="s">
        <v>245</v>
      </c>
      <c r="E609" s="171">
        <v>1</v>
      </c>
      <c r="F609" s="159" t="s">
        <v>222</v>
      </c>
      <c r="G609" s="160">
        <v>0</v>
      </c>
      <c r="H609" s="160">
        <v>0</v>
      </c>
      <c r="I609" s="160">
        <f>G609+H609</f>
        <v>0</v>
      </c>
      <c r="J609" s="160">
        <f>TRUNC(E609*G609,2)</f>
        <v>0</v>
      </c>
      <c r="K609" s="160">
        <f>L609-J609</f>
        <v>0</v>
      </c>
      <c r="L609" s="165">
        <f>TRUNC(E609*I609,2)</f>
        <v>0</v>
      </c>
      <c r="M609" s="23"/>
    </row>
    <row r="610" spans="1:13" s="10" customFormat="1" ht="50.4" x14ac:dyDescent="0.15">
      <c r="A610" s="331"/>
      <c r="B610" s="331"/>
      <c r="C610" s="176" t="s">
        <v>41</v>
      </c>
      <c r="D610" s="170" t="s">
        <v>246</v>
      </c>
      <c r="E610" s="171">
        <v>112</v>
      </c>
      <c r="F610" s="159" t="s">
        <v>222</v>
      </c>
      <c r="G610" s="160">
        <v>0</v>
      </c>
      <c r="H610" s="160">
        <v>0</v>
      </c>
      <c r="I610" s="160">
        <f>G610+H610</f>
        <v>0</v>
      </c>
      <c r="J610" s="160">
        <f>TRUNC(E610*G610,2)</f>
        <v>0</v>
      </c>
      <c r="K610" s="160">
        <f>L610-J610</f>
        <v>0</v>
      </c>
      <c r="L610" s="165">
        <f>TRUNC(E610*I610,2)</f>
        <v>0</v>
      </c>
      <c r="M610" s="23"/>
    </row>
    <row r="611" spans="1:13" s="10" customFormat="1" ht="8.4" x14ac:dyDescent="0.15">
      <c r="A611" s="331"/>
      <c r="B611" s="331"/>
      <c r="C611" s="176" t="s">
        <v>83</v>
      </c>
      <c r="D611" s="170" t="s">
        <v>1288</v>
      </c>
      <c r="E611" s="171">
        <v>317</v>
      </c>
      <c r="F611" s="159" t="s">
        <v>11</v>
      </c>
      <c r="G611" s="160">
        <v>0</v>
      </c>
      <c r="H611" s="160">
        <v>0</v>
      </c>
      <c r="I611" s="160">
        <f>G611+H611</f>
        <v>0</v>
      </c>
      <c r="J611" s="160">
        <f>TRUNC(E611*G611,2)</f>
        <v>0</v>
      </c>
      <c r="K611" s="160">
        <f>L611-J611</f>
        <v>0</v>
      </c>
      <c r="L611" s="165">
        <f>TRUNC(E611*I611,2)</f>
        <v>0</v>
      </c>
      <c r="M611" s="23"/>
    </row>
    <row r="612" spans="1:13" s="10" customFormat="1" ht="16.8" x14ac:dyDescent="0.15">
      <c r="A612" s="331"/>
      <c r="B612" s="331"/>
      <c r="C612" s="176" t="s">
        <v>84</v>
      </c>
      <c r="D612" s="170" t="s">
        <v>1289</v>
      </c>
      <c r="E612" s="171">
        <f>(15*0.8*11)+(8*0.8*4)</f>
        <v>157.6</v>
      </c>
      <c r="F612" s="159" t="s">
        <v>11</v>
      </c>
      <c r="G612" s="160">
        <v>0</v>
      </c>
      <c r="H612" s="160">
        <v>0</v>
      </c>
      <c r="I612" s="160">
        <f>G612+H612</f>
        <v>0</v>
      </c>
      <c r="J612" s="160">
        <f>TRUNC(E612*G612,2)</f>
        <v>0</v>
      </c>
      <c r="K612" s="160">
        <f>L612-J612</f>
        <v>0</v>
      </c>
      <c r="L612" s="165">
        <f>TRUNC(E612*I612,2)</f>
        <v>0</v>
      </c>
      <c r="M612" s="23"/>
    </row>
    <row r="613" spans="1:13" s="10" customFormat="1" ht="8.4" x14ac:dyDescent="0.15">
      <c r="A613" s="331"/>
      <c r="B613" s="331"/>
      <c r="C613" s="176"/>
      <c r="D613" s="203" t="s">
        <v>13</v>
      </c>
      <c r="E613" s="160"/>
      <c r="F613" s="159"/>
      <c r="G613" s="160"/>
      <c r="H613" s="160"/>
      <c r="I613" s="160"/>
      <c r="J613" s="172">
        <f>SUM(J609:J612)</f>
        <v>0</v>
      </c>
      <c r="K613" s="172">
        <f>SUM(K609:K612)</f>
        <v>0</v>
      </c>
      <c r="L613" s="204">
        <f>SUM(L609:L612)</f>
        <v>0</v>
      </c>
      <c r="M613" s="23"/>
    </row>
    <row r="614" spans="1:13" s="182" customFormat="1" ht="8.4" x14ac:dyDescent="0.15">
      <c r="A614" s="331"/>
      <c r="B614" s="331"/>
      <c r="C614" s="342"/>
      <c r="D614" s="32"/>
      <c r="E614" s="174"/>
      <c r="F614" s="173"/>
      <c r="G614" s="174"/>
      <c r="H614" s="174"/>
      <c r="I614" s="174"/>
      <c r="J614" s="174"/>
      <c r="K614" s="174"/>
      <c r="L614" s="175"/>
      <c r="M614" s="24"/>
    </row>
    <row r="615" spans="1:13" s="10" customFormat="1" ht="8.4" x14ac:dyDescent="0.15">
      <c r="A615" s="331"/>
      <c r="B615" s="331"/>
      <c r="C615" s="343"/>
      <c r="D615" s="205" t="s">
        <v>220</v>
      </c>
      <c r="E615" s="206"/>
      <c r="F615" s="207"/>
      <c r="G615" s="206"/>
      <c r="H615" s="206"/>
      <c r="I615" s="206"/>
      <c r="J615" s="208">
        <f>J613</f>
        <v>0</v>
      </c>
      <c r="K615" s="208">
        <f>K613</f>
        <v>0</v>
      </c>
      <c r="L615" s="209">
        <f>J615+K615</f>
        <v>0</v>
      </c>
      <c r="M615" s="23"/>
    </row>
    <row r="616" spans="1:13" s="10" customFormat="1" ht="8.4" x14ac:dyDescent="0.15">
      <c r="A616" s="331"/>
      <c r="B616" s="331"/>
      <c r="C616" s="176"/>
      <c r="D616" s="170"/>
      <c r="E616" s="171"/>
      <c r="F616" s="159"/>
      <c r="G616" s="160"/>
      <c r="H616" s="160"/>
      <c r="I616" s="160"/>
      <c r="J616" s="160"/>
      <c r="K616" s="160"/>
      <c r="L616" s="165"/>
      <c r="M616" s="23"/>
    </row>
    <row r="617" spans="1:13" s="10" customFormat="1" ht="16.8" x14ac:dyDescent="0.15">
      <c r="A617" s="331"/>
      <c r="B617" s="331"/>
      <c r="C617" s="344">
        <v>7</v>
      </c>
      <c r="D617" s="184" t="s">
        <v>305</v>
      </c>
      <c r="E617" s="201"/>
      <c r="F617" s="202"/>
      <c r="G617" s="160"/>
      <c r="H617" s="160"/>
      <c r="I617" s="160"/>
      <c r="J617" s="160"/>
      <c r="K617" s="160"/>
      <c r="L617" s="165"/>
      <c r="M617" s="23"/>
    </row>
    <row r="618" spans="1:13" s="10" customFormat="1" ht="8.4" x14ac:dyDescent="0.15">
      <c r="A618" s="331"/>
      <c r="B618" s="331"/>
      <c r="C618" s="341" t="s">
        <v>44</v>
      </c>
      <c r="D618" s="169" t="s">
        <v>306</v>
      </c>
      <c r="E618" s="201"/>
      <c r="F618" s="202"/>
      <c r="G618" s="160"/>
      <c r="H618" s="160"/>
      <c r="I618" s="160"/>
      <c r="J618" s="160"/>
      <c r="K618" s="160"/>
      <c r="L618" s="165"/>
      <c r="M618" s="23"/>
    </row>
    <row r="619" spans="1:13" s="10" customFormat="1" ht="25.2" x14ac:dyDescent="0.15">
      <c r="A619" s="331"/>
      <c r="B619" s="331"/>
      <c r="C619" s="176" t="s">
        <v>950</v>
      </c>
      <c r="D619" s="170" t="s">
        <v>307</v>
      </c>
      <c r="E619" s="171">
        <v>8</v>
      </c>
      <c r="F619" s="159" t="s">
        <v>222</v>
      </c>
      <c r="G619" s="160">
        <v>0</v>
      </c>
      <c r="H619" s="160">
        <v>0</v>
      </c>
      <c r="I619" s="160">
        <f t="shared" ref="I619:I628" si="216">G619+H619</f>
        <v>0</v>
      </c>
      <c r="J619" s="160">
        <f t="shared" ref="J619:J628" si="217">TRUNC(E619*G619,2)</f>
        <v>0</v>
      </c>
      <c r="K619" s="160">
        <f t="shared" ref="K619:K628" si="218">L619-J619</f>
        <v>0</v>
      </c>
      <c r="L619" s="165">
        <f t="shared" ref="L619:L628" si="219">TRUNC(E619*I619,2)</f>
        <v>0</v>
      </c>
      <c r="M619" s="24"/>
    </row>
    <row r="620" spans="1:13" s="10" customFormat="1" ht="8.4" x14ac:dyDescent="0.15">
      <c r="A620" s="331"/>
      <c r="B620" s="331"/>
      <c r="C620" s="176" t="s">
        <v>951</v>
      </c>
      <c r="D620" s="170" t="s">
        <v>308</v>
      </c>
      <c r="E620" s="171">
        <v>8</v>
      </c>
      <c r="F620" s="159" t="s">
        <v>222</v>
      </c>
      <c r="G620" s="160">
        <v>0</v>
      </c>
      <c r="H620" s="160">
        <v>0</v>
      </c>
      <c r="I620" s="160">
        <f t="shared" si="216"/>
        <v>0</v>
      </c>
      <c r="J620" s="160">
        <f t="shared" si="217"/>
        <v>0</v>
      </c>
      <c r="K620" s="160">
        <f t="shared" si="218"/>
        <v>0</v>
      </c>
      <c r="L620" s="165">
        <f t="shared" si="219"/>
        <v>0</v>
      </c>
      <c r="M620" s="28"/>
    </row>
    <row r="621" spans="1:13" s="10" customFormat="1" ht="16.8" x14ac:dyDescent="0.15">
      <c r="A621" s="331"/>
      <c r="B621" s="331"/>
      <c r="C621" s="176" t="s">
        <v>952</v>
      </c>
      <c r="D621" s="170" t="s">
        <v>309</v>
      </c>
      <c r="E621" s="171">
        <v>10</v>
      </c>
      <c r="F621" s="159" t="s">
        <v>222</v>
      </c>
      <c r="G621" s="160">
        <v>0</v>
      </c>
      <c r="H621" s="160">
        <v>0</v>
      </c>
      <c r="I621" s="160">
        <f t="shared" si="216"/>
        <v>0</v>
      </c>
      <c r="J621" s="160">
        <f t="shared" si="217"/>
        <v>0</v>
      </c>
      <c r="K621" s="160">
        <f t="shared" si="218"/>
        <v>0</v>
      </c>
      <c r="L621" s="165">
        <f t="shared" si="219"/>
        <v>0</v>
      </c>
      <c r="M621" s="23"/>
    </row>
    <row r="622" spans="1:13" s="10" customFormat="1" ht="16.8" x14ac:dyDescent="0.15">
      <c r="A622" s="331"/>
      <c r="B622" s="331"/>
      <c r="C622" s="176" t="s">
        <v>953</v>
      </c>
      <c r="D622" s="170" t="s">
        <v>310</v>
      </c>
      <c r="E622" s="171">
        <v>10</v>
      </c>
      <c r="F622" s="159" t="s">
        <v>222</v>
      </c>
      <c r="G622" s="160">
        <v>0</v>
      </c>
      <c r="H622" s="160">
        <v>0</v>
      </c>
      <c r="I622" s="160">
        <f t="shared" si="216"/>
        <v>0</v>
      </c>
      <c r="J622" s="160">
        <f t="shared" si="217"/>
        <v>0</v>
      </c>
      <c r="K622" s="160">
        <f t="shared" si="218"/>
        <v>0</v>
      </c>
      <c r="L622" s="165">
        <f t="shared" si="219"/>
        <v>0</v>
      </c>
      <c r="M622" s="23"/>
    </row>
    <row r="623" spans="1:13" s="182" customFormat="1" ht="25.2" x14ac:dyDescent="0.15">
      <c r="A623" s="331"/>
      <c r="B623" s="331"/>
      <c r="C623" s="176" t="s">
        <v>954</v>
      </c>
      <c r="D623" s="170" t="s">
        <v>311</v>
      </c>
      <c r="E623" s="171">
        <v>144</v>
      </c>
      <c r="F623" s="159" t="s">
        <v>222</v>
      </c>
      <c r="G623" s="160">
        <v>0</v>
      </c>
      <c r="H623" s="160">
        <v>0</v>
      </c>
      <c r="I623" s="160">
        <f t="shared" si="216"/>
        <v>0</v>
      </c>
      <c r="J623" s="160">
        <f t="shared" si="217"/>
        <v>0</v>
      </c>
      <c r="K623" s="160">
        <f t="shared" si="218"/>
        <v>0</v>
      </c>
      <c r="L623" s="165">
        <f t="shared" si="219"/>
        <v>0</v>
      </c>
      <c r="M623" s="24"/>
    </row>
    <row r="624" spans="1:13" s="10" customFormat="1" ht="16.8" x14ac:dyDescent="0.15">
      <c r="A624" s="331"/>
      <c r="B624" s="331"/>
      <c r="C624" s="176" t="s">
        <v>955</v>
      </c>
      <c r="D624" s="170" t="s">
        <v>312</v>
      </c>
      <c r="E624" s="171">
        <v>370.70000000000005</v>
      </c>
      <c r="F624" s="159" t="s">
        <v>12</v>
      </c>
      <c r="G624" s="160">
        <v>0</v>
      </c>
      <c r="H624" s="160">
        <v>0</v>
      </c>
      <c r="I624" s="160">
        <f t="shared" si="216"/>
        <v>0</v>
      </c>
      <c r="J624" s="160">
        <f t="shared" si="217"/>
        <v>0</v>
      </c>
      <c r="K624" s="160">
        <f t="shared" si="218"/>
        <v>0</v>
      </c>
      <c r="L624" s="165">
        <f t="shared" si="219"/>
        <v>0</v>
      </c>
      <c r="M624" s="23"/>
    </row>
    <row r="625" spans="1:13" s="10" customFormat="1" ht="16.8" x14ac:dyDescent="0.15">
      <c r="A625" s="331"/>
      <c r="B625" s="331"/>
      <c r="C625" s="176" t="s">
        <v>956</v>
      </c>
      <c r="D625" s="170" t="s">
        <v>313</v>
      </c>
      <c r="E625" s="171">
        <v>51</v>
      </c>
      <c r="F625" s="159" t="s">
        <v>222</v>
      </c>
      <c r="G625" s="160">
        <v>0</v>
      </c>
      <c r="H625" s="160">
        <v>0</v>
      </c>
      <c r="I625" s="160">
        <f t="shared" si="216"/>
        <v>0</v>
      </c>
      <c r="J625" s="160">
        <f t="shared" si="217"/>
        <v>0</v>
      </c>
      <c r="K625" s="160">
        <f t="shared" si="218"/>
        <v>0</v>
      </c>
      <c r="L625" s="165">
        <f t="shared" si="219"/>
        <v>0</v>
      </c>
      <c r="M625" s="23"/>
    </row>
    <row r="626" spans="1:13" s="10" customFormat="1" ht="16.8" x14ac:dyDescent="0.15">
      <c r="A626" s="331"/>
      <c r="B626" s="331"/>
      <c r="C626" s="176" t="s">
        <v>957</v>
      </c>
      <c r="D626" s="170" t="s">
        <v>314</v>
      </c>
      <c r="E626" s="171">
        <v>1</v>
      </c>
      <c r="F626" s="159" t="s">
        <v>222</v>
      </c>
      <c r="G626" s="160">
        <v>0</v>
      </c>
      <c r="H626" s="160">
        <v>0</v>
      </c>
      <c r="I626" s="160">
        <f t="shared" si="216"/>
        <v>0</v>
      </c>
      <c r="J626" s="160">
        <f t="shared" si="217"/>
        <v>0</v>
      </c>
      <c r="K626" s="160">
        <f t="shared" si="218"/>
        <v>0</v>
      </c>
      <c r="L626" s="165">
        <f t="shared" si="219"/>
        <v>0</v>
      </c>
      <c r="M626" s="23"/>
    </row>
    <row r="627" spans="1:13" s="10" customFormat="1" ht="25.2" x14ac:dyDescent="0.15">
      <c r="A627" s="331"/>
      <c r="B627" s="331"/>
      <c r="C627" s="176" t="s">
        <v>958</v>
      </c>
      <c r="D627" s="170" t="s">
        <v>315</v>
      </c>
      <c r="E627" s="171">
        <v>1</v>
      </c>
      <c r="F627" s="159" t="s">
        <v>222</v>
      </c>
      <c r="G627" s="160">
        <v>0</v>
      </c>
      <c r="H627" s="160">
        <v>0</v>
      </c>
      <c r="I627" s="160">
        <f t="shared" si="216"/>
        <v>0</v>
      </c>
      <c r="J627" s="160">
        <f t="shared" si="217"/>
        <v>0</v>
      </c>
      <c r="K627" s="160">
        <f t="shared" si="218"/>
        <v>0</v>
      </c>
      <c r="L627" s="165">
        <f t="shared" si="219"/>
        <v>0</v>
      </c>
      <c r="M627" s="23"/>
    </row>
    <row r="628" spans="1:13" s="10" customFormat="1" ht="16.8" x14ac:dyDescent="0.15">
      <c r="A628" s="331"/>
      <c r="B628" s="331"/>
      <c r="C628" s="176" t="s">
        <v>959</v>
      </c>
      <c r="D628" s="170" t="s">
        <v>316</v>
      </c>
      <c r="E628" s="171">
        <v>1</v>
      </c>
      <c r="F628" s="159" t="s">
        <v>222</v>
      </c>
      <c r="G628" s="160">
        <v>0</v>
      </c>
      <c r="H628" s="160">
        <v>0</v>
      </c>
      <c r="I628" s="160">
        <f t="shared" si="216"/>
        <v>0</v>
      </c>
      <c r="J628" s="160">
        <f t="shared" si="217"/>
        <v>0</v>
      </c>
      <c r="K628" s="160">
        <f t="shared" si="218"/>
        <v>0</v>
      </c>
      <c r="L628" s="165">
        <f t="shared" si="219"/>
        <v>0</v>
      </c>
      <c r="M628" s="23"/>
    </row>
    <row r="629" spans="1:13" s="10" customFormat="1" ht="8.4" x14ac:dyDescent="0.15">
      <c r="A629" s="331"/>
      <c r="B629" s="331"/>
      <c r="C629" s="176"/>
      <c r="D629" s="203" t="s">
        <v>13</v>
      </c>
      <c r="E629" s="160"/>
      <c r="F629" s="159"/>
      <c r="G629" s="160"/>
      <c r="H629" s="160"/>
      <c r="I629" s="160"/>
      <c r="J629" s="172">
        <f>SUM(J619:J628)</f>
        <v>0</v>
      </c>
      <c r="K629" s="172">
        <f>SUM(K619:K628)</f>
        <v>0</v>
      </c>
      <c r="L629" s="204">
        <f>SUM(L619:L628)</f>
        <v>0</v>
      </c>
      <c r="M629" s="23"/>
    </row>
    <row r="630" spans="1:13" s="10" customFormat="1" ht="8.4" x14ac:dyDescent="0.15">
      <c r="A630" s="331"/>
      <c r="B630" s="331"/>
      <c r="C630" s="342"/>
      <c r="D630" s="32"/>
      <c r="E630" s="174"/>
      <c r="F630" s="173"/>
      <c r="G630" s="174"/>
      <c r="H630" s="174"/>
      <c r="I630" s="174"/>
      <c r="J630" s="174"/>
      <c r="K630" s="174"/>
      <c r="L630" s="175"/>
      <c r="M630" s="23"/>
    </row>
    <row r="631" spans="1:13" s="182" customFormat="1" ht="8.4" x14ac:dyDescent="0.15">
      <c r="A631" s="331"/>
      <c r="B631" s="331"/>
      <c r="C631" s="176"/>
      <c r="D631" s="170"/>
      <c r="E631" s="171"/>
      <c r="F631" s="159"/>
      <c r="G631" s="160"/>
      <c r="H631" s="160"/>
      <c r="I631" s="160"/>
      <c r="J631" s="160"/>
      <c r="K631" s="160"/>
      <c r="L631" s="165"/>
      <c r="M631" s="24"/>
    </row>
    <row r="632" spans="1:13" s="10" customFormat="1" ht="8.4" x14ac:dyDescent="0.15">
      <c r="A632" s="331"/>
      <c r="B632" s="331"/>
      <c r="C632" s="341" t="s">
        <v>168</v>
      </c>
      <c r="D632" s="169" t="s">
        <v>317</v>
      </c>
      <c r="E632" s="201"/>
      <c r="F632" s="202"/>
      <c r="G632" s="160"/>
      <c r="H632" s="160"/>
      <c r="I632" s="160"/>
      <c r="J632" s="160"/>
      <c r="K632" s="160"/>
      <c r="L632" s="165"/>
      <c r="M632" s="23"/>
    </row>
    <row r="633" spans="1:13" s="10" customFormat="1" ht="16.8" x14ac:dyDescent="0.15">
      <c r="A633" s="331"/>
      <c r="B633" s="331"/>
      <c r="C633" s="176" t="s">
        <v>960</v>
      </c>
      <c r="D633" s="170" t="s">
        <v>318</v>
      </c>
      <c r="E633" s="171">
        <v>12</v>
      </c>
      <c r="F633" s="159" t="s">
        <v>222</v>
      </c>
      <c r="G633" s="160">
        <v>0</v>
      </c>
      <c r="H633" s="160">
        <v>0</v>
      </c>
      <c r="I633" s="160">
        <f>G633+H633</f>
        <v>0</v>
      </c>
      <c r="J633" s="160">
        <f>TRUNC(E633*G633,2)</f>
        <v>0</v>
      </c>
      <c r="K633" s="160">
        <f>L633-J633</f>
        <v>0</v>
      </c>
      <c r="L633" s="165">
        <f>TRUNC(E633*I633,2)</f>
        <v>0</v>
      </c>
      <c r="M633" s="23"/>
    </row>
    <row r="634" spans="1:13" s="10" customFormat="1" ht="42" x14ac:dyDescent="0.15">
      <c r="A634" s="331"/>
      <c r="B634" s="331"/>
      <c r="C634" s="176" t="s">
        <v>961</v>
      </c>
      <c r="D634" s="170" t="s">
        <v>319</v>
      </c>
      <c r="E634" s="171">
        <v>180</v>
      </c>
      <c r="F634" s="159" t="s">
        <v>222</v>
      </c>
      <c r="G634" s="160">
        <v>0</v>
      </c>
      <c r="H634" s="160">
        <v>0</v>
      </c>
      <c r="I634" s="160">
        <f>G634+H634</f>
        <v>0</v>
      </c>
      <c r="J634" s="160">
        <f>TRUNC(E634*G634,2)</f>
        <v>0</v>
      </c>
      <c r="K634" s="160">
        <f>L634-J634</f>
        <v>0</v>
      </c>
      <c r="L634" s="165">
        <f>TRUNC(E634*I634,2)</f>
        <v>0</v>
      </c>
      <c r="M634" s="23"/>
    </row>
    <row r="635" spans="1:13" s="10" customFormat="1" ht="8.4" x14ac:dyDescent="0.15">
      <c r="A635" s="331"/>
      <c r="B635" s="331"/>
      <c r="C635" s="176"/>
      <c r="D635" s="203" t="s">
        <v>13</v>
      </c>
      <c r="E635" s="160"/>
      <c r="F635" s="159"/>
      <c r="G635" s="160"/>
      <c r="H635" s="160"/>
      <c r="I635" s="160"/>
      <c r="J635" s="172">
        <f>SUM(J633:J634)</f>
        <v>0</v>
      </c>
      <c r="K635" s="172">
        <f>SUM(K633:K634)</f>
        <v>0</v>
      </c>
      <c r="L635" s="204">
        <f>SUM(L633:L634)</f>
        <v>0</v>
      </c>
      <c r="M635" s="23"/>
    </row>
    <row r="636" spans="1:13" s="10" customFormat="1" ht="8.4" x14ac:dyDescent="0.15">
      <c r="A636" s="331"/>
      <c r="B636" s="331"/>
      <c r="C636" s="342"/>
      <c r="D636" s="32"/>
      <c r="E636" s="174"/>
      <c r="F636" s="173"/>
      <c r="G636" s="174"/>
      <c r="H636" s="174"/>
      <c r="I636" s="174"/>
      <c r="J636" s="174"/>
      <c r="K636" s="174"/>
      <c r="L636" s="175"/>
      <c r="M636" s="23"/>
    </row>
    <row r="637" spans="1:13" s="10" customFormat="1" ht="8.4" x14ac:dyDescent="0.15">
      <c r="A637" s="331"/>
      <c r="B637" s="331"/>
      <c r="C637" s="176"/>
      <c r="D637" s="170"/>
      <c r="E637" s="171"/>
      <c r="F637" s="159"/>
      <c r="G637" s="160"/>
      <c r="H637" s="160"/>
      <c r="I637" s="160"/>
      <c r="J637" s="160"/>
      <c r="K637" s="160"/>
      <c r="L637" s="165"/>
      <c r="M637" s="23"/>
    </row>
    <row r="638" spans="1:13" s="10" customFormat="1" ht="8.4" x14ac:dyDescent="0.15">
      <c r="A638" s="331"/>
      <c r="B638" s="331"/>
      <c r="C638" s="341" t="s">
        <v>169</v>
      </c>
      <c r="D638" s="169" t="s">
        <v>320</v>
      </c>
      <c r="E638" s="201"/>
      <c r="F638" s="202"/>
      <c r="G638" s="160"/>
      <c r="H638" s="160"/>
      <c r="I638" s="160"/>
      <c r="J638" s="160"/>
      <c r="K638" s="160"/>
      <c r="L638" s="165"/>
      <c r="M638" s="23"/>
    </row>
    <row r="639" spans="1:13" s="10" customFormat="1" ht="16.8" x14ac:dyDescent="0.15">
      <c r="A639" s="331"/>
      <c r="B639" s="331"/>
      <c r="C639" s="176" t="s">
        <v>962</v>
      </c>
      <c r="D639" s="170" t="s">
        <v>321</v>
      </c>
      <c r="E639" s="171">
        <v>300</v>
      </c>
      <c r="F639" s="159" t="s">
        <v>222</v>
      </c>
      <c r="G639" s="160">
        <v>0</v>
      </c>
      <c r="H639" s="160">
        <v>0</v>
      </c>
      <c r="I639" s="160">
        <f>G639+H639</f>
        <v>0</v>
      </c>
      <c r="J639" s="160">
        <f>TRUNC(E639*G639,2)</f>
        <v>0</v>
      </c>
      <c r="K639" s="160">
        <f>L639-J639</f>
        <v>0</v>
      </c>
      <c r="L639" s="165">
        <f>TRUNC(E639*I639,2)</f>
        <v>0</v>
      </c>
      <c r="M639" s="23"/>
    </row>
    <row r="640" spans="1:13" s="10" customFormat="1" ht="16.8" x14ac:dyDescent="0.15">
      <c r="A640" s="331"/>
      <c r="B640" s="331"/>
      <c r="C640" s="176" t="s">
        <v>963</v>
      </c>
      <c r="D640" s="170" t="s">
        <v>322</v>
      </c>
      <c r="E640" s="171">
        <v>8</v>
      </c>
      <c r="F640" s="159" t="s">
        <v>222</v>
      </c>
      <c r="G640" s="160">
        <v>0</v>
      </c>
      <c r="H640" s="160">
        <v>0</v>
      </c>
      <c r="I640" s="160">
        <f>G640+H640</f>
        <v>0</v>
      </c>
      <c r="J640" s="160">
        <f>TRUNC(E640*G640,2)</f>
        <v>0</v>
      </c>
      <c r="K640" s="160">
        <f>L640-J640</f>
        <v>0</v>
      </c>
      <c r="L640" s="165">
        <f>TRUNC(E640*I640,2)</f>
        <v>0</v>
      </c>
      <c r="M640" s="23"/>
    </row>
    <row r="641" spans="1:13" s="10" customFormat="1" ht="8.4" x14ac:dyDescent="0.15">
      <c r="A641" s="331"/>
      <c r="B641" s="331"/>
      <c r="C641" s="176"/>
      <c r="D641" s="203" t="s">
        <v>13</v>
      </c>
      <c r="E641" s="160"/>
      <c r="F641" s="159"/>
      <c r="G641" s="160"/>
      <c r="H641" s="160"/>
      <c r="I641" s="160"/>
      <c r="J641" s="172">
        <f>SUM(J639:J640)</f>
        <v>0</v>
      </c>
      <c r="K641" s="172">
        <f>SUM(K639:K640)</f>
        <v>0</v>
      </c>
      <c r="L641" s="204">
        <f>SUM(L639:L640)</f>
        <v>0</v>
      </c>
      <c r="M641" s="23"/>
    </row>
    <row r="642" spans="1:13" s="10" customFormat="1" ht="8.4" x14ac:dyDescent="0.15">
      <c r="A642" s="331"/>
      <c r="B642" s="331"/>
      <c r="C642" s="342"/>
      <c r="D642" s="32"/>
      <c r="E642" s="174"/>
      <c r="F642" s="173"/>
      <c r="G642" s="174"/>
      <c r="H642" s="174"/>
      <c r="I642" s="174"/>
      <c r="J642" s="174"/>
      <c r="K642" s="174"/>
      <c r="L642" s="175"/>
      <c r="M642" s="23"/>
    </row>
    <row r="643" spans="1:13" s="10" customFormat="1" ht="8.4" x14ac:dyDescent="0.15">
      <c r="A643" s="331"/>
      <c r="B643" s="331"/>
      <c r="C643" s="176"/>
      <c r="D643" s="170"/>
      <c r="E643" s="171"/>
      <c r="F643" s="159"/>
      <c r="G643" s="160"/>
      <c r="H643" s="160"/>
      <c r="I643" s="160"/>
      <c r="J643" s="160"/>
      <c r="K643" s="160"/>
      <c r="L643" s="165"/>
      <c r="M643" s="23"/>
    </row>
    <row r="644" spans="1:13" s="182" customFormat="1" ht="8.4" x14ac:dyDescent="0.15">
      <c r="A644" s="331"/>
      <c r="B644" s="331"/>
      <c r="C644" s="341" t="s">
        <v>170</v>
      </c>
      <c r="D644" s="169" t="s">
        <v>72</v>
      </c>
      <c r="E644" s="201"/>
      <c r="F644" s="202"/>
      <c r="G644" s="160"/>
      <c r="H644" s="160"/>
      <c r="I644" s="160"/>
      <c r="J644" s="160"/>
      <c r="K644" s="160"/>
      <c r="L644" s="165"/>
      <c r="M644" s="24"/>
    </row>
    <row r="645" spans="1:13" s="10" customFormat="1" ht="25.2" x14ac:dyDescent="0.15">
      <c r="A645" s="331"/>
      <c r="B645" s="331"/>
      <c r="C645" s="176" t="s">
        <v>964</v>
      </c>
      <c r="D645" s="170" t="s">
        <v>323</v>
      </c>
      <c r="E645" s="171">
        <v>8</v>
      </c>
      <c r="F645" s="159" t="s">
        <v>222</v>
      </c>
      <c r="G645" s="160">
        <v>0</v>
      </c>
      <c r="H645" s="160">
        <v>0</v>
      </c>
      <c r="I645" s="160">
        <f>G645+H645</f>
        <v>0</v>
      </c>
      <c r="J645" s="160">
        <f>TRUNC(E645*G645,2)</f>
        <v>0</v>
      </c>
      <c r="K645" s="160">
        <f>L645-J645</f>
        <v>0</v>
      </c>
      <c r="L645" s="165">
        <f>TRUNC(E645*I645,2)</f>
        <v>0</v>
      </c>
      <c r="M645" s="24"/>
    </row>
    <row r="646" spans="1:13" s="10" customFormat="1" ht="25.2" x14ac:dyDescent="0.15">
      <c r="A646" s="331"/>
      <c r="B646" s="331"/>
      <c r="C646" s="176" t="s">
        <v>965</v>
      </c>
      <c r="D646" s="170" t="s">
        <v>324</v>
      </c>
      <c r="E646" s="171">
        <v>8</v>
      </c>
      <c r="F646" s="159" t="s">
        <v>222</v>
      </c>
      <c r="G646" s="160">
        <v>0</v>
      </c>
      <c r="H646" s="160">
        <v>0</v>
      </c>
      <c r="I646" s="160">
        <f>G646+H646</f>
        <v>0</v>
      </c>
      <c r="J646" s="160">
        <f>TRUNC(E646*G646,2)</f>
        <v>0</v>
      </c>
      <c r="K646" s="160">
        <f>L646-J646</f>
        <v>0</v>
      </c>
      <c r="L646" s="165">
        <f>TRUNC(E646*I646,2)</f>
        <v>0</v>
      </c>
      <c r="M646" s="28"/>
    </row>
    <row r="647" spans="1:13" s="10" customFormat="1" ht="16.8" x14ac:dyDescent="0.15">
      <c r="A647" s="331"/>
      <c r="B647" s="331"/>
      <c r="C647" s="176" t="s">
        <v>966</v>
      </c>
      <c r="D647" s="170" t="s">
        <v>325</v>
      </c>
      <c r="E647" s="171">
        <v>300</v>
      </c>
      <c r="F647" s="159" t="s">
        <v>12</v>
      </c>
      <c r="G647" s="160">
        <v>0</v>
      </c>
      <c r="H647" s="160">
        <v>0</v>
      </c>
      <c r="I647" s="160">
        <f>G647+H647</f>
        <v>0</v>
      </c>
      <c r="J647" s="160">
        <f>TRUNC(E647*G647,2)</f>
        <v>0</v>
      </c>
      <c r="K647" s="160">
        <f>L647-J647</f>
        <v>0</v>
      </c>
      <c r="L647" s="165">
        <f>TRUNC(E647*I647,2)</f>
        <v>0</v>
      </c>
      <c r="M647" s="24"/>
    </row>
    <row r="648" spans="1:13" s="10" customFormat="1" ht="8.4" x14ac:dyDescent="0.15">
      <c r="A648" s="331"/>
      <c r="B648" s="331"/>
      <c r="C648" s="176" t="s">
        <v>967</v>
      </c>
      <c r="D648" s="170" t="s">
        <v>326</v>
      </c>
      <c r="E648" s="171">
        <v>300</v>
      </c>
      <c r="F648" s="159" t="s">
        <v>12</v>
      </c>
      <c r="G648" s="160">
        <v>0</v>
      </c>
      <c r="H648" s="160">
        <v>0</v>
      </c>
      <c r="I648" s="160">
        <f>G648+H648</f>
        <v>0</v>
      </c>
      <c r="J648" s="160">
        <f>TRUNC(E648*G648,2)</f>
        <v>0</v>
      </c>
      <c r="K648" s="160">
        <f>L648-J648</f>
        <v>0</v>
      </c>
      <c r="L648" s="165">
        <f>TRUNC(E648*I648,2)</f>
        <v>0</v>
      </c>
      <c r="M648" s="24"/>
    </row>
    <row r="649" spans="1:13" s="10" customFormat="1" ht="8.4" x14ac:dyDescent="0.15">
      <c r="A649" s="331"/>
      <c r="B649" s="331"/>
      <c r="C649" s="176"/>
      <c r="D649" s="203" t="s">
        <v>13</v>
      </c>
      <c r="E649" s="160"/>
      <c r="F649" s="159"/>
      <c r="G649" s="160"/>
      <c r="H649" s="160"/>
      <c r="I649" s="160"/>
      <c r="J649" s="172">
        <f>SUM(J645:J648)</f>
        <v>0</v>
      </c>
      <c r="K649" s="172">
        <f>SUM(K645:K648)</f>
        <v>0</v>
      </c>
      <c r="L649" s="204">
        <f>SUM(L645:L648)</f>
        <v>0</v>
      </c>
      <c r="M649" s="23"/>
    </row>
    <row r="650" spans="1:13" s="10" customFormat="1" ht="8.4" x14ac:dyDescent="0.15">
      <c r="A650" s="331"/>
      <c r="B650" s="331"/>
      <c r="C650" s="342"/>
      <c r="D650" s="32"/>
      <c r="E650" s="174"/>
      <c r="F650" s="173"/>
      <c r="G650" s="174"/>
      <c r="H650" s="174"/>
      <c r="I650" s="174"/>
      <c r="J650" s="174"/>
      <c r="K650" s="174"/>
      <c r="L650" s="175"/>
      <c r="M650" s="23"/>
    </row>
    <row r="651" spans="1:13" s="182" customFormat="1" ht="8.4" x14ac:dyDescent="0.15">
      <c r="A651" s="331"/>
      <c r="B651" s="331"/>
      <c r="C651" s="343"/>
      <c r="D651" s="274" t="s">
        <v>579</v>
      </c>
      <c r="E651" s="206"/>
      <c r="F651" s="207"/>
      <c r="G651" s="206"/>
      <c r="H651" s="206"/>
      <c r="I651" s="206"/>
      <c r="J651" s="208">
        <f>J629+J635+J641+J649</f>
        <v>0</v>
      </c>
      <c r="K651" s="208">
        <f>K629+K635+K641+K649</f>
        <v>0</v>
      </c>
      <c r="L651" s="209">
        <f>J651+K651</f>
        <v>0</v>
      </c>
      <c r="M651" s="24"/>
    </row>
    <row r="652" spans="1:13" s="10" customFormat="1" ht="8.4" x14ac:dyDescent="0.15">
      <c r="A652" s="331"/>
      <c r="B652" s="331"/>
      <c r="C652" s="176"/>
      <c r="D652" s="170"/>
      <c r="E652" s="171"/>
      <c r="F652" s="159"/>
      <c r="G652" s="160"/>
      <c r="H652" s="160"/>
      <c r="I652" s="160"/>
      <c r="J652" s="160"/>
      <c r="K652" s="160"/>
      <c r="L652" s="165"/>
      <c r="M652" s="24"/>
    </row>
    <row r="653" spans="1:13" s="10" customFormat="1" ht="8.4" x14ac:dyDescent="0.15">
      <c r="A653" s="331"/>
      <c r="B653" s="331"/>
      <c r="C653" s="344">
        <v>8</v>
      </c>
      <c r="D653" s="184" t="s">
        <v>327</v>
      </c>
      <c r="E653" s="201"/>
      <c r="F653" s="202"/>
      <c r="G653" s="160"/>
      <c r="H653" s="160"/>
      <c r="I653" s="160"/>
      <c r="J653" s="160"/>
      <c r="K653" s="160"/>
      <c r="L653" s="165"/>
      <c r="M653" s="24"/>
    </row>
    <row r="654" spans="1:13" s="10" customFormat="1" ht="8.4" x14ac:dyDescent="0.15">
      <c r="A654" s="331"/>
      <c r="B654" s="331"/>
      <c r="C654" s="341" t="s">
        <v>42</v>
      </c>
      <c r="D654" s="169" t="s">
        <v>328</v>
      </c>
      <c r="E654" s="201"/>
      <c r="F654" s="202"/>
      <c r="G654" s="160"/>
      <c r="H654" s="160"/>
      <c r="I654" s="160"/>
      <c r="J654" s="160"/>
      <c r="K654" s="160"/>
      <c r="L654" s="165"/>
      <c r="M654" s="24"/>
    </row>
    <row r="655" spans="1:13" s="10" customFormat="1" ht="16.8" x14ac:dyDescent="0.15">
      <c r="A655" s="331"/>
      <c r="B655" s="331"/>
      <c r="C655" s="176" t="s">
        <v>616</v>
      </c>
      <c r="D655" s="170" t="s">
        <v>329</v>
      </c>
      <c r="E655" s="171">
        <v>2</v>
      </c>
      <c r="F655" s="159" t="s">
        <v>222</v>
      </c>
      <c r="G655" s="160">
        <v>0</v>
      </c>
      <c r="H655" s="160">
        <v>0</v>
      </c>
      <c r="I655" s="160">
        <f t="shared" ref="I655:I660" si="220">G655+H655</f>
        <v>0</v>
      </c>
      <c r="J655" s="160">
        <f t="shared" ref="J655:J660" si="221">TRUNC(E655*G655,2)</f>
        <v>0</v>
      </c>
      <c r="K655" s="160">
        <f t="shared" ref="K655:K660" si="222">L655-J655</f>
        <v>0</v>
      </c>
      <c r="L655" s="165">
        <f t="shared" ref="L655:L660" si="223">TRUNC(E655*I655,2)</f>
        <v>0</v>
      </c>
      <c r="M655" s="23"/>
    </row>
    <row r="656" spans="1:13" s="10" customFormat="1" ht="16.8" x14ac:dyDescent="0.15">
      <c r="A656" s="331"/>
      <c r="B656" s="331"/>
      <c r="C656" s="176" t="s">
        <v>617</v>
      </c>
      <c r="D656" s="170" t="s">
        <v>330</v>
      </c>
      <c r="E656" s="171">
        <v>63</v>
      </c>
      <c r="F656" s="159" t="s">
        <v>222</v>
      </c>
      <c r="G656" s="160">
        <v>0</v>
      </c>
      <c r="H656" s="160">
        <v>0</v>
      </c>
      <c r="I656" s="160">
        <f t="shared" si="220"/>
        <v>0</v>
      </c>
      <c r="J656" s="160">
        <f t="shared" si="221"/>
        <v>0</v>
      </c>
      <c r="K656" s="160">
        <f t="shared" si="222"/>
        <v>0</v>
      </c>
      <c r="L656" s="165">
        <f t="shared" si="223"/>
        <v>0</v>
      </c>
      <c r="M656" s="23"/>
    </row>
    <row r="657" spans="1:13" s="10" customFormat="1" ht="16.8" x14ac:dyDescent="0.15">
      <c r="A657" s="331"/>
      <c r="B657" s="331"/>
      <c r="C657" s="176" t="s">
        <v>618</v>
      </c>
      <c r="D657" s="170" t="s">
        <v>331</v>
      </c>
      <c r="E657" s="171">
        <v>2</v>
      </c>
      <c r="F657" s="159" t="s">
        <v>222</v>
      </c>
      <c r="G657" s="160">
        <v>0</v>
      </c>
      <c r="H657" s="160">
        <v>0</v>
      </c>
      <c r="I657" s="160">
        <f t="shared" si="220"/>
        <v>0</v>
      </c>
      <c r="J657" s="160">
        <f t="shared" si="221"/>
        <v>0</v>
      </c>
      <c r="K657" s="160">
        <f t="shared" si="222"/>
        <v>0</v>
      </c>
      <c r="L657" s="165">
        <f t="shared" si="223"/>
        <v>0</v>
      </c>
      <c r="M657" s="23"/>
    </row>
    <row r="658" spans="1:13" s="10" customFormat="1" ht="16.8" x14ac:dyDescent="0.15">
      <c r="A658" s="331"/>
      <c r="B658" s="331"/>
      <c r="C658" s="176" t="s">
        <v>619</v>
      </c>
      <c r="D658" s="170" t="s">
        <v>332</v>
      </c>
      <c r="E658" s="171">
        <v>11</v>
      </c>
      <c r="F658" s="159" t="s">
        <v>222</v>
      </c>
      <c r="G658" s="160">
        <v>0</v>
      </c>
      <c r="H658" s="160">
        <v>0</v>
      </c>
      <c r="I658" s="160">
        <f t="shared" si="220"/>
        <v>0</v>
      </c>
      <c r="J658" s="160">
        <f t="shared" si="221"/>
        <v>0</v>
      </c>
      <c r="K658" s="160">
        <f t="shared" si="222"/>
        <v>0</v>
      </c>
      <c r="L658" s="165">
        <f t="shared" si="223"/>
        <v>0</v>
      </c>
      <c r="M658" s="23"/>
    </row>
    <row r="659" spans="1:13" s="10" customFormat="1" ht="16.8" x14ac:dyDescent="0.15">
      <c r="A659" s="331"/>
      <c r="B659" s="331"/>
      <c r="C659" s="176" t="s">
        <v>620</v>
      </c>
      <c r="D659" s="170" t="s">
        <v>333</v>
      </c>
      <c r="E659" s="171">
        <v>11</v>
      </c>
      <c r="F659" s="159" t="s">
        <v>222</v>
      </c>
      <c r="G659" s="160">
        <v>0</v>
      </c>
      <c r="H659" s="160">
        <v>0</v>
      </c>
      <c r="I659" s="160">
        <f t="shared" si="220"/>
        <v>0</v>
      </c>
      <c r="J659" s="160">
        <f t="shared" si="221"/>
        <v>0</v>
      </c>
      <c r="K659" s="160">
        <f t="shared" si="222"/>
        <v>0</v>
      </c>
      <c r="L659" s="165">
        <f t="shared" si="223"/>
        <v>0</v>
      </c>
      <c r="M659" s="23"/>
    </row>
    <row r="660" spans="1:13" s="182" customFormat="1" ht="16.8" x14ac:dyDescent="0.15">
      <c r="A660" s="331"/>
      <c r="B660" s="331"/>
      <c r="C660" s="176" t="s">
        <v>621</v>
      </c>
      <c r="D660" s="170" t="s">
        <v>334</v>
      </c>
      <c r="E660" s="171">
        <v>2</v>
      </c>
      <c r="F660" s="159" t="s">
        <v>222</v>
      </c>
      <c r="G660" s="160">
        <v>0</v>
      </c>
      <c r="H660" s="160">
        <v>0</v>
      </c>
      <c r="I660" s="160">
        <f t="shared" si="220"/>
        <v>0</v>
      </c>
      <c r="J660" s="160">
        <f t="shared" si="221"/>
        <v>0</v>
      </c>
      <c r="K660" s="160">
        <f t="shared" si="222"/>
        <v>0</v>
      </c>
      <c r="L660" s="165">
        <f t="shared" si="223"/>
        <v>0</v>
      </c>
      <c r="M660" s="24"/>
    </row>
    <row r="661" spans="1:13" s="10" customFormat="1" ht="8.4" x14ac:dyDescent="0.15">
      <c r="A661" s="331"/>
      <c r="B661" s="331"/>
      <c r="C661" s="176"/>
      <c r="D661" s="203" t="s">
        <v>13</v>
      </c>
      <c r="E661" s="160"/>
      <c r="F661" s="159"/>
      <c r="G661" s="160"/>
      <c r="H661" s="160"/>
      <c r="I661" s="160"/>
      <c r="J661" s="172">
        <f>SUM(J655:J660)</f>
        <v>0</v>
      </c>
      <c r="K661" s="172">
        <f>SUM(K655:K660)</f>
        <v>0</v>
      </c>
      <c r="L661" s="204">
        <f>SUM(L655:L660)</f>
        <v>0</v>
      </c>
      <c r="M661" s="23"/>
    </row>
    <row r="662" spans="1:13" s="10" customFormat="1" ht="8.4" x14ac:dyDescent="0.15">
      <c r="A662" s="331"/>
      <c r="B662" s="331"/>
      <c r="C662" s="342"/>
      <c r="D662" s="32"/>
      <c r="E662" s="174"/>
      <c r="F662" s="173"/>
      <c r="G662" s="174"/>
      <c r="H662" s="174"/>
      <c r="I662" s="174"/>
      <c r="J662" s="174"/>
      <c r="K662" s="174"/>
      <c r="L662" s="175"/>
      <c r="M662" s="23"/>
    </row>
    <row r="663" spans="1:13" s="10" customFormat="1" ht="8.4" x14ac:dyDescent="0.15">
      <c r="A663" s="331"/>
      <c r="B663" s="331"/>
      <c r="C663" s="176"/>
      <c r="D663" s="170"/>
      <c r="E663" s="171"/>
      <c r="F663" s="159"/>
      <c r="G663" s="160"/>
      <c r="H663" s="160"/>
      <c r="I663" s="160"/>
      <c r="J663" s="160"/>
      <c r="K663" s="160"/>
      <c r="L663" s="165"/>
      <c r="M663" s="23"/>
    </row>
    <row r="664" spans="1:13" s="10" customFormat="1" ht="16.8" x14ac:dyDescent="0.15">
      <c r="A664" s="331"/>
      <c r="B664" s="331"/>
      <c r="C664" s="341" t="s">
        <v>43</v>
      </c>
      <c r="D664" s="169" t="s">
        <v>335</v>
      </c>
      <c r="E664" s="201"/>
      <c r="F664" s="202"/>
      <c r="G664" s="160"/>
      <c r="H664" s="160"/>
      <c r="I664" s="160"/>
      <c r="J664" s="160"/>
      <c r="K664" s="160"/>
      <c r="L664" s="165"/>
      <c r="M664" s="23"/>
    </row>
    <row r="665" spans="1:13" s="10" customFormat="1" ht="25.2" x14ac:dyDescent="0.15">
      <c r="A665" s="331"/>
      <c r="B665" s="331"/>
      <c r="C665" s="176" t="s">
        <v>622</v>
      </c>
      <c r="D665" s="170" t="s">
        <v>336</v>
      </c>
      <c r="E665" s="171">
        <v>800</v>
      </c>
      <c r="F665" s="159" t="s">
        <v>12</v>
      </c>
      <c r="G665" s="160">
        <v>0</v>
      </c>
      <c r="H665" s="160">
        <v>0</v>
      </c>
      <c r="I665" s="160">
        <f>G665+H665</f>
        <v>0</v>
      </c>
      <c r="J665" s="160">
        <f>TRUNC(E665*G665,2)</f>
        <v>0</v>
      </c>
      <c r="K665" s="160">
        <f>L665-J665</f>
        <v>0</v>
      </c>
      <c r="L665" s="165">
        <f>TRUNC(E665*I665,2)</f>
        <v>0</v>
      </c>
      <c r="M665" s="23"/>
    </row>
    <row r="666" spans="1:13" s="10" customFormat="1" ht="16.8" x14ac:dyDescent="0.15">
      <c r="A666" s="331"/>
      <c r="B666" s="331"/>
      <c r="C666" s="176" t="s">
        <v>623</v>
      </c>
      <c r="D666" s="170" t="s">
        <v>296</v>
      </c>
      <c r="E666" s="171">
        <v>170</v>
      </c>
      <c r="F666" s="159" t="s">
        <v>222</v>
      </c>
      <c r="G666" s="160">
        <v>0</v>
      </c>
      <c r="H666" s="160">
        <v>0</v>
      </c>
      <c r="I666" s="160">
        <f>G666+H666</f>
        <v>0</v>
      </c>
      <c r="J666" s="160">
        <f>TRUNC(E666*G666,2)</f>
        <v>0</v>
      </c>
      <c r="K666" s="160">
        <f>L666-J666</f>
        <v>0</v>
      </c>
      <c r="L666" s="165">
        <f>TRUNC(E666*I666,2)</f>
        <v>0</v>
      </c>
      <c r="M666" s="23"/>
    </row>
    <row r="667" spans="1:13" s="10" customFormat="1" ht="16.8" x14ac:dyDescent="0.15">
      <c r="A667" s="331"/>
      <c r="B667" s="331"/>
      <c r="C667" s="176" t="s">
        <v>624</v>
      </c>
      <c r="D667" s="170" t="s">
        <v>337</v>
      </c>
      <c r="E667" s="171">
        <v>85</v>
      </c>
      <c r="F667" s="159" t="s">
        <v>222</v>
      </c>
      <c r="G667" s="160">
        <v>0</v>
      </c>
      <c r="H667" s="160">
        <v>0</v>
      </c>
      <c r="I667" s="160">
        <f>G667+H667</f>
        <v>0</v>
      </c>
      <c r="J667" s="160">
        <f>TRUNC(E667*G667,2)</f>
        <v>0</v>
      </c>
      <c r="K667" s="160">
        <f>L667-J667</f>
        <v>0</v>
      </c>
      <c r="L667" s="165">
        <f>TRUNC(E667*I667,2)</f>
        <v>0</v>
      </c>
      <c r="M667" s="23"/>
    </row>
    <row r="668" spans="1:13" s="10" customFormat="1" ht="8.4" x14ac:dyDescent="0.15">
      <c r="A668" s="331"/>
      <c r="B668" s="331"/>
      <c r="C668" s="176"/>
      <c r="D668" s="203" t="s">
        <v>13</v>
      </c>
      <c r="E668" s="160"/>
      <c r="F668" s="159"/>
      <c r="G668" s="160"/>
      <c r="H668" s="160"/>
      <c r="I668" s="160"/>
      <c r="J668" s="172">
        <f>SUM(J665:J667)</f>
        <v>0</v>
      </c>
      <c r="K668" s="172">
        <f>SUM(K665:K667)</f>
        <v>0</v>
      </c>
      <c r="L668" s="204">
        <f>SUM(L665:L667)</f>
        <v>0</v>
      </c>
      <c r="M668" s="23"/>
    </row>
    <row r="669" spans="1:13" s="10" customFormat="1" ht="8.4" x14ac:dyDescent="0.15">
      <c r="A669" s="331"/>
      <c r="B669" s="331"/>
      <c r="C669" s="342"/>
      <c r="D669" s="32"/>
      <c r="E669" s="174"/>
      <c r="F669" s="173"/>
      <c r="G669" s="174"/>
      <c r="H669" s="174"/>
      <c r="I669" s="174"/>
      <c r="J669" s="174"/>
      <c r="K669" s="174"/>
      <c r="L669" s="175"/>
      <c r="M669" s="23"/>
    </row>
    <row r="670" spans="1:13" s="10" customFormat="1" ht="8.4" x14ac:dyDescent="0.15">
      <c r="A670" s="331"/>
      <c r="B670" s="331"/>
      <c r="C670" s="176"/>
      <c r="D670" s="170"/>
      <c r="E670" s="171"/>
      <c r="F670" s="159"/>
      <c r="G670" s="160"/>
      <c r="H670" s="160"/>
      <c r="I670" s="160"/>
      <c r="J670" s="160"/>
      <c r="K670" s="160"/>
      <c r="L670" s="165"/>
      <c r="M670" s="23"/>
    </row>
    <row r="671" spans="1:13" s="10" customFormat="1" ht="8.4" x14ac:dyDescent="0.15">
      <c r="A671" s="331"/>
      <c r="B671" s="331"/>
      <c r="C671" s="341" t="s">
        <v>171</v>
      </c>
      <c r="D671" s="169" t="s">
        <v>73</v>
      </c>
      <c r="E671" s="201"/>
      <c r="F671" s="202"/>
      <c r="G671" s="160"/>
      <c r="H671" s="160"/>
      <c r="I671" s="160"/>
      <c r="J671" s="160"/>
      <c r="K671" s="160"/>
      <c r="L671" s="165"/>
      <c r="M671" s="23"/>
    </row>
    <row r="672" spans="1:13" s="10" customFormat="1" ht="16.8" x14ac:dyDescent="0.15">
      <c r="A672" s="331"/>
      <c r="B672" s="331"/>
      <c r="C672" s="176" t="s">
        <v>625</v>
      </c>
      <c r="D672" s="170" t="s">
        <v>338</v>
      </c>
      <c r="E672" s="171">
        <v>1000</v>
      </c>
      <c r="F672" s="159" t="s">
        <v>12</v>
      </c>
      <c r="G672" s="160">
        <v>0</v>
      </c>
      <c r="H672" s="160">
        <v>0</v>
      </c>
      <c r="I672" s="160">
        <f>G672+H672</f>
        <v>0</v>
      </c>
      <c r="J672" s="160">
        <f>TRUNC(E672*G672,2)</f>
        <v>0</v>
      </c>
      <c r="K672" s="160">
        <f>L672-J672</f>
        <v>0</v>
      </c>
      <c r="L672" s="165">
        <f>TRUNC(E672*I672,2)</f>
        <v>0</v>
      </c>
      <c r="M672" s="23"/>
    </row>
    <row r="673" spans="1:13" s="10" customFormat="1" ht="8.4" x14ac:dyDescent="0.15">
      <c r="A673" s="331"/>
      <c r="B673" s="331"/>
      <c r="C673" s="176"/>
      <c r="D673" s="203" t="s">
        <v>13</v>
      </c>
      <c r="E673" s="160"/>
      <c r="F673" s="159"/>
      <c r="G673" s="160"/>
      <c r="H673" s="160"/>
      <c r="I673" s="160"/>
      <c r="J673" s="172">
        <f>SUM(J672)</f>
        <v>0</v>
      </c>
      <c r="K673" s="172">
        <f>SUM(K672)</f>
        <v>0</v>
      </c>
      <c r="L673" s="204">
        <f>SUM(L672)</f>
        <v>0</v>
      </c>
      <c r="M673" s="23"/>
    </row>
    <row r="674" spans="1:13" s="10" customFormat="1" ht="8.4" x14ac:dyDescent="0.15">
      <c r="A674" s="331"/>
      <c r="B674" s="331"/>
      <c r="C674" s="342"/>
      <c r="D674" s="32"/>
      <c r="E674" s="174"/>
      <c r="F674" s="173"/>
      <c r="G674" s="174"/>
      <c r="H674" s="174"/>
      <c r="I674" s="174"/>
      <c r="J674" s="174"/>
      <c r="K674" s="174"/>
      <c r="L674" s="175"/>
      <c r="M674" s="23"/>
    </row>
    <row r="675" spans="1:13" s="10" customFormat="1" ht="8.4" x14ac:dyDescent="0.15">
      <c r="A675" s="331"/>
      <c r="B675" s="331"/>
      <c r="C675" s="341" t="s">
        <v>1446</v>
      </c>
      <c r="D675" s="169" t="s">
        <v>239</v>
      </c>
      <c r="E675" s="201"/>
      <c r="F675" s="202"/>
      <c r="G675" s="160"/>
      <c r="H675" s="160"/>
      <c r="I675" s="160"/>
      <c r="J675" s="160"/>
      <c r="K675" s="160"/>
      <c r="L675" s="165"/>
      <c r="M675" s="23"/>
    </row>
    <row r="676" spans="1:13" s="10" customFormat="1" ht="92.4" x14ac:dyDescent="0.15">
      <c r="A676" s="331"/>
      <c r="B676" s="331"/>
      <c r="C676" s="176" t="s">
        <v>1447</v>
      </c>
      <c r="D676" s="170" t="s">
        <v>1448</v>
      </c>
      <c r="E676" s="171">
        <v>1</v>
      </c>
      <c r="F676" s="159" t="s">
        <v>222</v>
      </c>
      <c r="G676" s="160">
        <v>0</v>
      </c>
      <c r="H676" s="160">
        <v>0</v>
      </c>
      <c r="I676" s="160">
        <f>G676+H676</f>
        <v>0</v>
      </c>
      <c r="J676" s="160">
        <f>TRUNC(E676*G676,2)</f>
        <v>0</v>
      </c>
      <c r="K676" s="160">
        <f>L676-J676</f>
        <v>0</v>
      </c>
      <c r="L676" s="165">
        <f>TRUNC(E676*I676,2)</f>
        <v>0</v>
      </c>
      <c r="M676" s="23"/>
    </row>
    <row r="677" spans="1:13" s="10" customFormat="1" ht="16.8" x14ac:dyDescent="0.15">
      <c r="A677" s="331"/>
      <c r="B677" s="331"/>
      <c r="C677" s="176" t="s">
        <v>1447</v>
      </c>
      <c r="D677" s="170" t="s">
        <v>1449</v>
      </c>
      <c r="E677" s="171">
        <v>1000</v>
      </c>
      <c r="F677" s="159" t="s">
        <v>12</v>
      </c>
      <c r="G677" s="160">
        <v>0</v>
      </c>
      <c r="H677" s="160">
        <v>0</v>
      </c>
      <c r="I677" s="160">
        <f>G677+H677</f>
        <v>0</v>
      </c>
      <c r="J677" s="160">
        <f>TRUNC(E677*G677,2)</f>
        <v>0</v>
      </c>
      <c r="K677" s="160">
        <f>L677-J677</f>
        <v>0</v>
      </c>
      <c r="L677" s="165">
        <f>TRUNC(E677*I677,2)</f>
        <v>0</v>
      </c>
      <c r="M677" s="23"/>
    </row>
    <row r="678" spans="1:13" s="10" customFormat="1" ht="8.4" x14ac:dyDescent="0.15">
      <c r="A678" s="331"/>
      <c r="B678" s="331"/>
      <c r="C678" s="176"/>
      <c r="D678" s="203" t="s">
        <v>13</v>
      </c>
      <c r="E678" s="160"/>
      <c r="F678" s="159"/>
      <c r="G678" s="160"/>
      <c r="H678" s="160"/>
      <c r="I678" s="160"/>
      <c r="J678" s="172">
        <f>SUM(J676:J677)</f>
        <v>0</v>
      </c>
      <c r="K678" s="172">
        <f>SUM(K676:K677)</f>
        <v>0</v>
      </c>
      <c r="L678" s="204">
        <f>SUM(L676:L677)</f>
        <v>0</v>
      </c>
      <c r="M678" s="23"/>
    </row>
    <row r="679" spans="1:13" s="10" customFormat="1" ht="8.4" x14ac:dyDescent="0.15">
      <c r="A679" s="331"/>
      <c r="B679" s="331"/>
      <c r="C679" s="342"/>
      <c r="D679" s="32"/>
      <c r="E679" s="174"/>
      <c r="F679" s="173"/>
      <c r="G679" s="174"/>
      <c r="H679" s="174"/>
      <c r="I679" s="174"/>
      <c r="J679" s="174"/>
      <c r="K679" s="174"/>
      <c r="L679" s="175"/>
      <c r="M679" s="23"/>
    </row>
    <row r="680" spans="1:13" s="10" customFormat="1" ht="8.4" x14ac:dyDescent="0.15">
      <c r="A680" s="331"/>
      <c r="B680" s="331"/>
      <c r="C680" s="343"/>
      <c r="D680" s="205" t="s">
        <v>578</v>
      </c>
      <c r="E680" s="206"/>
      <c r="F680" s="207"/>
      <c r="G680" s="206"/>
      <c r="H680" s="206"/>
      <c r="I680" s="206"/>
      <c r="J680" s="208">
        <f>J661+J668+J673</f>
        <v>0</v>
      </c>
      <c r="K680" s="208">
        <f>K661+K668+K673</f>
        <v>0</v>
      </c>
      <c r="L680" s="209">
        <f>J680+K680</f>
        <v>0</v>
      </c>
      <c r="M680" s="23"/>
    </row>
    <row r="681" spans="1:13" s="10" customFormat="1" ht="8.4" x14ac:dyDescent="0.15">
      <c r="A681" s="331"/>
      <c r="B681" s="331"/>
      <c r="C681" s="176"/>
      <c r="D681" s="170"/>
      <c r="E681" s="171"/>
      <c r="F681" s="159"/>
      <c r="G681" s="160"/>
      <c r="H681" s="160"/>
      <c r="I681" s="160"/>
      <c r="J681" s="160"/>
      <c r="K681" s="160"/>
      <c r="L681" s="165"/>
      <c r="M681" s="23"/>
    </row>
    <row r="682" spans="1:13" s="10" customFormat="1" ht="8.4" x14ac:dyDescent="0.15">
      <c r="A682" s="331"/>
      <c r="B682" s="331"/>
      <c r="C682" s="344">
        <v>9</v>
      </c>
      <c r="D682" s="184" t="s">
        <v>339</v>
      </c>
      <c r="E682" s="201"/>
      <c r="F682" s="202"/>
      <c r="G682" s="160"/>
      <c r="H682" s="160"/>
      <c r="I682" s="160"/>
      <c r="J682" s="160"/>
      <c r="K682" s="160"/>
      <c r="L682" s="165"/>
      <c r="M682" s="23"/>
    </row>
    <row r="683" spans="1:13" s="10" customFormat="1" ht="8.4" x14ac:dyDescent="0.15">
      <c r="A683" s="331"/>
      <c r="B683" s="331"/>
      <c r="C683" s="341" t="s">
        <v>102</v>
      </c>
      <c r="D683" s="169" t="s">
        <v>140</v>
      </c>
      <c r="E683" s="201"/>
      <c r="F683" s="202"/>
      <c r="G683" s="160"/>
      <c r="H683" s="160"/>
      <c r="I683" s="160"/>
      <c r="J683" s="160"/>
      <c r="K683" s="160"/>
      <c r="L683" s="165"/>
      <c r="M683" s="23"/>
    </row>
    <row r="684" spans="1:13" s="10" customFormat="1" ht="33.6" x14ac:dyDescent="0.15">
      <c r="A684" s="331"/>
      <c r="B684" s="331"/>
      <c r="C684" s="176" t="s">
        <v>172</v>
      </c>
      <c r="D684" s="170" t="s">
        <v>340</v>
      </c>
      <c r="E684" s="171">
        <v>2</v>
      </c>
      <c r="F684" s="159" t="s">
        <v>222</v>
      </c>
      <c r="G684" s="160">
        <v>0</v>
      </c>
      <c r="H684" s="160">
        <v>0</v>
      </c>
      <c r="I684" s="160">
        <f t="shared" ref="I684:I696" si="224">G684+H684</f>
        <v>0</v>
      </c>
      <c r="J684" s="160">
        <f t="shared" ref="J684:J696" si="225">TRUNC(E684*G684,2)</f>
        <v>0</v>
      </c>
      <c r="K684" s="160">
        <f t="shared" ref="K684:K696" si="226">L684-J684</f>
        <v>0</v>
      </c>
      <c r="L684" s="165">
        <f t="shared" ref="L684:L696" si="227">TRUNC(E684*I684,2)</f>
        <v>0</v>
      </c>
      <c r="M684" s="23"/>
    </row>
    <row r="685" spans="1:13" s="10" customFormat="1" ht="25.2" x14ac:dyDescent="0.15">
      <c r="A685" s="331"/>
      <c r="B685" s="331"/>
      <c r="C685" s="176" t="s">
        <v>173</v>
      </c>
      <c r="D685" s="170" t="s">
        <v>341</v>
      </c>
      <c r="E685" s="171">
        <v>2</v>
      </c>
      <c r="F685" s="159" t="s">
        <v>222</v>
      </c>
      <c r="G685" s="160">
        <v>0</v>
      </c>
      <c r="H685" s="160">
        <v>0</v>
      </c>
      <c r="I685" s="160">
        <f t="shared" si="224"/>
        <v>0</v>
      </c>
      <c r="J685" s="160">
        <f t="shared" si="225"/>
        <v>0</v>
      </c>
      <c r="K685" s="160">
        <f t="shared" si="226"/>
        <v>0</v>
      </c>
      <c r="L685" s="165">
        <f t="shared" si="227"/>
        <v>0</v>
      </c>
      <c r="M685" s="23"/>
    </row>
    <row r="686" spans="1:13" s="10" customFormat="1" ht="25.2" x14ac:dyDescent="0.15">
      <c r="A686" s="331"/>
      <c r="B686" s="331"/>
      <c r="C686" s="176" t="s">
        <v>174</v>
      </c>
      <c r="D686" s="170" t="s">
        <v>1370</v>
      </c>
      <c r="E686" s="171">
        <v>2</v>
      </c>
      <c r="F686" s="159" t="s">
        <v>222</v>
      </c>
      <c r="G686" s="160">
        <v>0</v>
      </c>
      <c r="H686" s="160">
        <v>0</v>
      </c>
      <c r="I686" s="160">
        <f t="shared" si="224"/>
        <v>0</v>
      </c>
      <c r="J686" s="160">
        <f t="shared" si="225"/>
        <v>0</v>
      </c>
      <c r="K686" s="160">
        <f t="shared" si="226"/>
        <v>0</v>
      </c>
      <c r="L686" s="165">
        <f t="shared" si="227"/>
        <v>0</v>
      </c>
      <c r="M686" s="28"/>
    </row>
    <row r="687" spans="1:13" s="10" customFormat="1" ht="25.2" x14ac:dyDescent="0.15">
      <c r="A687" s="331"/>
      <c r="B687" s="331"/>
      <c r="C687" s="176" t="s">
        <v>175</v>
      </c>
      <c r="D687" s="170" t="s">
        <v>1371</v>
      </c>
      <c r="E687" s="171">
        <v>2</v>
      </c>
      <c r="F687" s="159" t="s">
        <v>222</v>
      </c>
      <c r="G687" s="160">
        <v>0</v>
      </c>
      <c r="H687" s="160">
        <v>0</v>
      </c>
      <c r="I687" s="160">
        <f t="shared" si="224"/>
        <v>0</v>
      </c>
      <c r="J687" s="160">
        <f t="shared" si="225"/>
        <v>0</v>
      </c>
      <c r="K687" s="160">
        <f t="shared" si="226"/>
        <v>0</v>
      </c>
      <c r="L687" s="165">
        <f t="shared" si="227"/>
        <v>0</v>
      </c>
      <c r="M687" s="23"/>
    </row>
    <row r="688" spans="1:13" s="10" customFormat="1" ht="25.2" x14ac:dyDescent="0.15">
      <c r="A688" s="333"/>
      <c r="B688" s="333"/>
      <c r="C688" s="176" t="s">
        <v>176</v>
      </c>
      <c r="D688" s="170" t="s">
        <v>1372</v>
      </c>
      <c r="E688" s="171">
        <v>2</v>
      </c>
      <c r="F688" s="159" t="s">
        <v>222</v>
      </c>
      <c r="G688" s="160">
        <v>0</v>
      </c>
      <c r="H688" s="160">
        <v>0</v>
      </c>
      <c r="I688" s="160">
        <f t="shared" si="224"/>
        <v>0</v>
      </c>
      <c r="J688" s="160">
        <f t="shared" si="225"/>
        <v>0</v>
      </c>
      <c r="K688" s="160">
        <f t="shared" si="226"/>
        <v>0</v>
      </c>
      <c r="L688" s="165">
        <f t="shared" si="227"/>
        <v>0</v>
      </c>
      <c r="M688" s="23"/>
    </row>
    <row r="689" spans="1:13" s="10" customFormat="1" ht="25.2" x14ac:dyDescent="0.15">
      <c r="A689" s="331"/>
      <c r="B689" s="331"/>
      <c r="C689" s="176" t="s">
        <v>177</v>
      </c>
      <c r="D689" s="170" t="s">
        <v>1373</v>
      </c>
      <c r="E689" s="171">
        <v>2</v>
      </c>
      <c r="F689" s="159" t="s">
        <v>222</v>
      </c>
      <c r="G689" s="160">
        <v>0</v>
      </c>
      <c r="H689" s="160">
        <v>0</v>
      </c>
      <c r="I689" s="160">
        <f t="shared" si="224"/>
        <v>0</v>
      </c>
      <c r="J689" s="160">
        <f t="shared" si="225"/>
        <v>0</v>
      </c>
      <c r="K689" s="160">
        <f t="shared" si="226"/>
        <v>0</v>
      </c>
      <c r="L689" s="165">
        <f t="shared" si="227"/>
        <v>0</v>
      </c>
      <c r="M689" s="23"/>
    </row>
    <row r="690" spans="1:13" s="10" customFormat="1" ht="16.8" x14ac:dyDescent="0.15">
      <c r="A690" s="331"/>
      <c r="B690" s="331"/>
      <c r="C690" s="176" t="s">
        <v>178</v>
      </c>
      <c r="D690" s="170" t="s">
        <v>1374</v>
      </c>
      <c r="E690" s="171">
        <v>4</v>
      </c>
      <c r="F690" s="159" t="s">
        <v>222</v>
      </c>
      <c r="G690" s="160">
        <v>0</v>
      </c>
      <c r="H690" s="160">
        <v>0</v>
      </c>
      <c r="I690" s="160">
        <f t="shared" si="224"/>
        <v>0</v>
      </c>
      <c r="J690" s="160">
        <f t="shared" si="225"/>
        <v>0</v>
      </c>
      <c r="K690" s="160">
        <f t="shared" si="226"/>
        <v>0</v>
      </c>
      <c r="L690" s="165">
        <f t="shared" si="227"/>
        <v>0</v>
      </c>
      <c r="M690" s="23"/>
    </row>
    <row r="691" spans="1:13" s="10" customFormat="1" ht="16.8" x14ac:dyDescent="0.15">
      <c r="A691" s="331"/>
      <c r="B691" s="331"/>
      <c r="C691" s="176" t="s">
        <v>179</v>
      </c>
      <c r="D691" s="170" t="s">
        <v>1375</v>
      </c>
      <c r="E691" s="171">
        <v>16</v>
      </c>
      <c r="F691" s="159" t="s">
        <v>222</v>
      </c>
      <c r="G691" s="160">
        <v>0</v>
      </c>
      <c r="H691" s="160">
        <v>0</v>
      </c>
      <c r="I691" s="160">
        <f t="shared" si="224"/>
        <v>0</v>
      </c>
      <c r="J691" s="160">
        <f t="shared" si="225"/>
        <v>0</v>
      </c>
      <c r="K691" s="160">
        <f t="shared" si="226"/>
        <v>0</v>
      </c>
      <c r="L691" s="165">
        <f t="shared" si="227"/>
        <v>0</v>
      </c>
      <c r="M691" s="28"/>
    </row>
    <row r="692" spans="1:13" s="10" customFormat="1" ht="25.2" x14ac:dyDescent="0.15">
      <c r="A692" s="331"/>
      <c r="B692" s="331"/>
      <c r="C692" s="176" t="s">
        <v>180</v>
      </c>
      <c r="D692" s="170" t="s">
        <v>342</v>
      </c>
      <c r="E692" s="171">
        <v>2</v>
      </c>
      <c r="F692" s="159" t="s">
        <v>222</v>
      </c>
      <c r="G692" s="160">
        <v>0</v>
      </c>
      <c r="H692" s="160">
        <v>0</v>
      </c>
      <c r="I692" s="160">
        <f t="shared" si="224"/>
        <v>0</v>
      </c>
      <c r="J692" s="160">
        <f t="shared" si="225"/>
        <v>0</v>
      </c>
      <c r="K692" s="160">
        <f t="shared" si="226"/>
        <v>0</v>
      </c>
      <c r="L692" s="165">
        <f t="shared" si="227"/>
        <v>0</v>
      </c>
      <c r="M692" s="28"/>
    </row>
    <row r="693" spans="1:13" s="10" customFormat="1" ht="33.6" x14ac:dyDescent="0.15">
      <c r="A693" s="331"/>
      <c r="B693" s="331"/>
      <c r="C693" s="176" t="s">
        <v>968</v>
      </c>
      <c r="D693" s="170" t="s">
        <v>343</v>
      </c>
      <c r="E693" s="171">
        <v>4</v>
      </c>
      <c r="F693" s="159" t="s">
        <v>222</v>
      </c>
      <c r="G693" s="160">
        <v>0</v>
      </c>
      <c r="H693" s="160">
        <v>0</v>
      </c>
      <c r="I693" s="160">
        <f t="shared" si="224"/>
        <v>0</v>
      </c>
      <c r="J693" s="160">
        <f t="shared" si="225"/>
        <v>0</v>
      </c>
      <c r="K693" s="160">
        <f t="shared" si="226"/>
        <v>0</v>
      </c>
      <c r="L693" s="165">
        <f t="shared" si="227"/>
        <v>0</v>
      </c>
      <c r="M693" s="28"/>
    </row>
    <row r="694" spans="1:13" s="10" customFormat="1" ht="25.2" x14ac:dyDescent="0.15">
      <c r="A694" s="331"/>
      <c r="B694" s="331"/>
      <c r="C694" s="176" t="s">
        <v>969</v>
      </c>
      <c r="D694" s="170" t="s">
        <v>344</v>
      </c>
      <c r="E694" s="171">
        <v>2</v>
      </c>
      <c r="F694" s="159" t="s">
        <v>222</v>
      </c>
      <c r="G694" s="160">
        <v>0</v>
      </c>
      <c r="H694" s="160">
        <v>0</v>
      </c>
      <c r="I694" s="160">
        <f t="shared" si="224"/>
        <v>0</v>
      </c>
      <c r="J694" s="160">
        <f t="shared" si="225"/>
        <v>0</v>
      </c>
      <c r="K694" s="160">
        <f t="shared" si="226"/>
        <v>0</v>
      </c>
      <c r="L694" s="165">
        <f t="shared" si="227"/>
        <v>0</v>
      </c>
      <c r="M694" s="23"/>
    </row>
    <row r="695" spans="1:13" s="10" customFormat="1" ht="25.2" x14ac:dyDescent="0.15">
      <c r="A695" s="331"/>
      <c r="B695" s="331"/>
      <c r="C695" s="176" t="s">
        <v>970</v>
      </c>
      <c r="D695" s="170" t="s">
        <v>1376</v>
      </c>
      <c r="E695" s="171">
        <v>100</v>
      </c>
      <c r="F695" s="159" t="s">
        <v>222</v>
      </c>
      <c r="G695" s="160">
        <v>0</v>
      </c>
      <c r="H695" s="160">
        <v>0</v>
      </c>
      <c r="I695" s="160">
        <f t="shared" si="224"/>
        <v>0</v>
      </c>
      <c r="J695" s="160">
        <f t="shared" si="225"/>
        <v>0</v>
      </c>
      <c r="K695" s="160">
        <f t="shared" si="226"/>
        <v>0</v>
      </c>
      <c r="L695" s="165">
        <f t="shared" si="227"/>
        <v>0</v>
      </c>
      <c r="M695" s="23"/>
    </row>
    <row r="696" spans="1:13" s="182" customFormat="1" ht="25.2" x14ac:dyDescent="0.15">
      <c r="A696" s="331"/>
      <c r="B696" s="331"/>
      <c r="C696" s="176" t="s">
        <v>971</v>
      </c>
      <c r="D696" s="170" t="s">
        <v>1377</v>
      </c>
      <c r="E696" s="171">
        <v>100</v>
      </c>
      <c r="F696" s="159" t="s">
        <v>222</v>
      </c>
      <c r="G696" s="160">
        <v>0</v>
      </c>
      <c r="H696" s="160">
        <v>0</v>
      </c>
      <c r="I696" s="160">
        <f t="shared" si="224"/>
        <v>0</v>
      </c>
      <c r="J696" s="160">
        <f t="shared" si="225"/>
        <v>0</v>
      </c>
      <c r="K696" s="160">
        <f t="shared" si="226"/>
        <v>0</v>
      </c>
      <c r="L696" s="165">
        <f t="shared" si="227"/>
        <v>0</v>
      </c>
      <c r="M696" s="24"/>
    </row>
    <row r="697" spans="1:13" s="10" customFormat="1" ht="8.4" x14ac:dyDescent="0.15">
      <c r="A697" s="331"/>
      <c r="B697" s="331"/>
      <c r="C697" s="176"/>
      <c r="D697" s="203" t="s">
        <v>13</v>
      </c>
      <c r="E697" s="160"/>
      <c r="F697" s="159"/>
      <c r="G697" s="160"/>
      <c r="H697" s="160"/>
      <c r="I697" s="160"/>
      <c r="J697" s="172">
        <f>SUM(J684:J696)</f>
        <v>0</v>
      </c>
      <c r="K697" s="172">
        <f>SUM(K684:K696)</f>
        <v>0</v>
      </c>
      <c r="L697" s="204">
        <f>SUM(L684:L696)</f>
        <v>0</v>
      </c>
      <c r="M697" s="28"/>
    </row>
    <row r="698" spans="1:13" s="10" customFormat="1" ht="8.4" x14ac:dyDescent="0.15">
      <c r="A698" s="331"/>
      <c r="B698" s="331"/>
      <c r="C698" s="342"/>
      <c r="D698" s="32"/>
      <c r="E698" s="174"/>
      <c r="F698" s="173"/>
      <c r="G698" s="174"/>
      <c r="H698" s="174"/>
      <c r="I698" s="174"/>
      <c r="J698" s="174"/>
      <c r="K698" s="174"/>
      <c r="L698" s="175"/>
      <c r="M698" s="28"/>
    </row>
    <row r="699" spans="1:13" s="10" customFormat="1" ht="8.4" x14ac:dyDescent="0.15">
      <c r="A699" s="331"/>
      <c r="B699" s="331"/>
      <c r="C699" s="176"/>
      <c r="D699" s="170"/>
      <c r="E699" s="171"/>
      <c r="F699" s="159"/>
      <c r="G699" s="160"/>
      <c r="H699" s="160"/>
      <c r="I699" s="160"/>
      <c r="J699" s="160"/>
      <c r="K699" s="160"/>
      <c r="L699" s="165"/>
      <c r="M699" s="28"/>
    </row>
    <row r="700" spans="1:13" s="10" customFormat="1" ht="8.4" x14ac:dyDescent="0.15">
      <c r="A700" s="331"/>
      <c r="B700" s="331"/>
      <c r="C700" s="341" t="s">
        <v>103</v>
      </c>
      <c r="D700" s="169" t="s">
        <v>73</v>
      </c>
      <c r="E700" s="201"/>
      <c r="F700" s="202"/>
      <c r="G700" s="160"/>
      <c r="H700" s="160"/>
      <c r="I700" s="160"/>
      <c r="J700" s="160"/>
      <c r="K700" s="160"/>
      <c r="L700" s="165"/>
      <c r="M700" s="23"/>
    </row>
    <row r="701" spans="1:13" s="10" customFormat="1" ht="25.2" x14ac:dyDescent="0.15">
      <c r="A701" s="331"/>
      <c r="B701" s="331"/>
      <c r="C701" s="176" t="s">
        <v>181</v>
      </c>
      <c r="D701" s="170" t="s">
        <v>1378</v>
      </c>
      <c r="E701" s="171">
        <v>5521.25</v>
      </c>
      <c r="F701" s="159" t="s">
        <v>12</v>
      </c>
      <c r="G701" s="160">
        <v>0</v>
      </c>
      <c r="H701" s="160">
        <v>0</v>
      </c>
      <c r="I701" s="160">
        <f>G701+H701</f>
        <v>0</v>
      </c>
      <c r="J701" s="160">
        <f>TRUNC(E701*G701,2)</f>
        <v>0</v>
      </c>
      <c r="K701" s="160">
        <f>L701-J701</f>
        <v>0</v>
      </c>
      <c r="L701" s="165">
        <f>TRUNC(E701*I701,2)</f>
        <v>0</v>
      </c>
      <c r="M701" s="23"/>
    </row>
    <row r="702" spans="1:13" s="182" customFormat="1" ht="25.2" x14ac:dyDescent="0.15">
      <c r="A702" s="331"/>
      <c r="B702" s="331"/>
      <c r="C702" s="176" t="s">
        <v>182</v>
      </c>
      <c r="D702" s="170" t="s">
        <v>1379</v>
      </c>
      <c r="E702" s="171">
        <v>250</v>
      </c>
      <c r="F702" s="159" t="s">
        <v>12</v>
      </c>
      <c r="G702" s="160">
        <v>0</v>
      </c>
      <c r="H702" s="160">
        <v>0</v>
      </c>
      <c r="I702" s="160">
        <f>G702+H702</f>
        <v>0</v>
      </c>
      <c r="J702" s="160">
        <f>TRUNC(E702*G702,2)</f>
        <v>0</v>
      </c>
      <c r="K702" s="160">
        <f>L702-J702</f>
        <v>0</v>
      </c>
      <c r="L702" s="165">
        <f>TRUNC(E702*I702,2)</f>
        <v>0</v>
      </c>
      <c r="M702" s="24"/>
    </row>
    <row r="703" spans="1:13" s="10" customFormat="1" ht="25.2" x14ac:dyDescent="0.15">
      <c r="A703" s="331"/>
      <c r="B703" s="331"/>
      <c r="C703" s="176" t="s">
        <v>183</v>
      </c>
      <c r="D703" s="170" t="s">
        <v>1380</v>
      </c>
      <c r="E703" s="171">
        <v>25</v>
      </c>
      <c r="F703" s="159" t="s">
        <v>12</v>
      </c>
      <c r="G703" s="160">
        <v>0</v>
      </c>
      <c r="H703" s="160">
        <v>0</v>
      </c>
      <c r="I703" s="160">
        <f>G703+H703</f>
        <v>0</v>
      </c>
      <c r="J703" s="160">
        <f>TRUNC(E703*G703,2)</f>
        <v>0</v>
      </c>
      <c r="K703" s="160">
        <f>L703-J703</f>
        <v>0</v>
      </c>
      <c r="L703" s="165">
        <f>TRUNC(E703*I703,2)</f>
        <v>0</v>
      </c>
      <c r="M703" s="28"/>
    </row>
    <row r="704" spans="1:13" s="10" customFormat="1" ht="8.4" x14ac:dyDescent="0.15">
      <c r="A704" s="331"/>
      <c r="B704" s="331"/>
      <c r="C704" s="176"/>
      <c r="D704" s="203" t="s">
        <v>13</v>
      </c>
      <c r="E704" s="160"/>
      <c r="F704" s="159"/>
      <c r="G704" s="160"/>
      <c r="H704" s="160"/>
      <c r="I704" s="160"/>
      <c r="J704" s="172">
        <f>SUM(J701:J703)</f>
        <v>0</v>
      </c>
      <c r="K704" s="172">
        <f>SUM(K701:K703)</f>
        <v>0</v>
      </c>
      <c r="L704" s="204">
        <f>SUM(L701:L703)</f>
        <v>0</v>
      </c>
      <c r="M704" s="28"/>
    </row>
    <row r="705" spans="1:13" s="10" customFormat="1" ht="8.4" x14ac:dyDescent="0.15">
      <c r="A705" s="331"/>
      <c r="B705" s="331"/>
      <c r="C705" s="342"/>
      <c r="D705" s="32"/>
      <c r="E705" s="174"/>
      <c r="F705" s="173"/>
      <c r="G705" s="174"/>
      <c r="H705" s="174"/>
      <c r="I705" s="174"/>
      <c r="J705" s="174"/>
      <c r="K705" s="174"/>
      <c r="L705" s="175"/>
      <c r="M705" s="28"/>
    </row>
    <row r="706" spans="1:13" s="10" customFormat="1" ht="8.4" x14ac:dyDescent="0.15">
      <c r="A706" s="331"/>
      <c r="B706" s="331"/>
      <c r="C706" s="176"/>
      <c r="D706" s="170"/>
      <c r="E706" s="171"/>
      <c r="F706" s="159"/>
      <c r="G706" s="160"/>
      <c r="H706" s="160"/>
      <c r="I706" s="160"/>
      <c r="J706" s="160"/>
      <c r="K706" s="160"/>
      <c r="L706" s="165"/>
      <c r="M706" s="28"/>
    </row>
    <row r="707" spans="1:13" s="10" customFormat="1" ht="8.4" x14ac:dyDescent="0.15">
      <c r="A707" s="331"/>
      <c r="B707" s="331"/>
      <c r="C707" s="341" t="s">
        <v>184</v>
      </c>
      <c r="D707" s="169" t="s">
        <v>74</v>
      </c>
      <c r="E707" s="201"/>
      <c r="F707" s="202"/>
      <c r="G707" s="160"/>
      <c r="H707" s="160"/>
      <c r="I707" s="160"/>
      <c r="J707" s="160"/>
      <c r="K707" s="160"/>
      <c r="L707" s="165"/>
      <c r="M707" s="28"/>
    </row>
    <row r="708" spans="1:13" s="10" customFormat="1" ht="16.8" x14ac:dyDescent="0.15">
      <c r="A708" s="331"/>
      <c r="B708" s="331"/>
      <c r="C708" s="176" t="s">
        <v>185</v>
      </c>
      <c r="D708" s="170" t="s">
        <v>1381</v>
      </c>
      <c r="E708" s="171">
        <v>131</v>
      </c>
      <c r="F708" s="159" t="s">
        <v>222</v>
      </c>
      <c r="G708" s="160">
        <v>0</v>
      </c>
      <c r="H708" s="160">
        <v>0</v>
      </c>
      <c r="I708" s="160">
        <f>G708+H708</f>
        <v>0</v>
      </c>
      <c r="J708" s="160">
        <f>TRUNC(E708*G708,2)</f>
        <v>0</v>
      </c>
      <c r="K708" s="160">
        <f>L708-J708</f>
        <v>0</v>
      </c>
      <c r="L708" s="165">
        <f>TRUNC(E708*I708,2)</f>
        <v>0</v>
      </c>
      <c r="M708" s="24"/>
    </row>
    <row r="709" spans="1:13" s="10" customFormat="1" ht="16.8" x14ac:dyDescent="0.15">
      <c r="A709" s="331"/>
      <c r="B709" s="331"/>
      <c r="C709" s="176" t="s">
        <v>186</v>
      </c>
      <c r="D709" s="170" t="s">
        <v>345</v>
      </c>
      <c r="E709" s="171">
        <v>34</v>
      </c>
      <c r="F709" s="159" t="s">
        <v>222</v>
      </c>
      <c r="G709" s="160">
        <v>0</v>
      </c>
      <c r="H709" s="160">
        <v>0</v>
      </c>
      <c r="I709" s="160">
        <f>G709+H709</f>
        <v>0</v>
      </c>
      <c r="J709" s="160">
        <f>TRUNC(E709*G709,2)</f>
        <v>0</v>
      </c>
      <c r="K709" s="160">
        <f>L709-J709</f>
        <v>0</v>
      </c>
      <c r="L709" s="165">
        <f>TRUNC(E709*I709,2)</f>
        <v>0</v>
      </c>
      <c r="M709" s="23"/>
    </row>
    <row r="710" spans="1:13" s="10" customFormat="1" ht="8.4" x14ac:dyDescent="0.15">
      <c r="A710" s="331"/>
      <c r="B710" s="331"/>
      <c r="C710" s="176"/>
      <c r="D710" s="203" t="s">
        <v>13</v>
      </c>
      <c r="E710" s="160"/>
      <c r="F710" s="159"/>
      <c r="G710" s="160"/>
      <c r="H710" s="160"/>
      <c r="I710" s="160"/>
      <c r="J710" s="172">
        <f>SUM(J708:J709)</f>
        <v>0</v>
      </c>
      <c r="K710" s="172">
        <f>SUM(K708:K709)</f>
        <v>0</v>
      </c>
      <c r="L710" s="204">
        <f>SUM(L708:L709)</f>
        <v>0</v>
      </c>
      <c r="M710" s="23"/>
    </row>
    <row r="711" spans="1:13" s="182" customFormat="1" ht="8.4" x14ac:dyDescent="0.15">
      <c r="A711" s="331"/>
      <c r="B711" s="331"/>
      <c r="C711" s="342"/>
      <c r="D711" s="32"/>
      <c r="E711" s="174"/>
      <c r="F711" s="173"/>
      <c r="G711" s="174"/>
      <c r="H711" s="174"/>
      <c r="I711" s="174"/>
      <c r="J711" s="174"/>
      <c r="K711" s="174"/>
      <c r="L711" s="175"/>
      <c r="M711" s="24"/>
    </row>
    <row r="712" spans="1:13" s="10" customFormat="1" ht="8.4" x14ac:dyDescent="0.15">
      <c r="A712" s="331"/>
      <c r="B712" s="331"/>
      <c r="C712" s="176"/>
      <c r="D712" s="170"/>
      <c r="E712" s="171"/>
      <c r="F712" s="159"/>
      <c r="G712" s="160"/>
      <c r="H712" s="160"/>
      <c r="I712" s="160"/>
      <c r="J712" s="160"/>
      <c r="K712" s="160"/>
      <c r="L712" s="165"/>
      <c r="M712" s="28"/>
    </row>
    <row r="713" spans="1:13" s="10" customFormat="1" ht="8.4" x14ac:dyDescent="0.15">
      <c r="A713" s="331"/>
      <c r="B713" s="331"/>
      <c r="C713" s="341" t="s">
        <v>972</v>
      </c>
      <c r="D713" s="169" t="s">
        <v>81</v>
      </c>
      <c r="E713" s="201"/>
      <c r="F713" s="202"/>
      <c r="G713" s="160"/>
      <c r="H713" s="160"/>
      <c r="I713" s="160"/>
      <c r="J713" s="160"/>
      <c r="K713" s="160"/>
      <c r="L713" s="165"/>
      <c r="M713" s="28"/>
    </row>
    <row r="714" spans="1:13" s="10" customFormat="1" ht="16.8" x14ac:dyDescent="0.15">
      <c r="A714" s="331"/>
      <c r="B714" s="331"/>
      <c r="C714" s="176" t="s">
        <v>974</v>
      </c>
      <c r="D714" s="170" t="s">
        <v>251</v>
      </c>
      <c r="E714" s="171">
        <v>298.10000000000002</v>
      </c>
      <c r="F714" s="159" t="s">
        <v>12</v>
      </c>
      <c r="G714" s="160">
        <v>0</v>
      </c>
      <c r="H714" s="160">
        <v>0</v>
      </c>
      <c r="I714" s="160">
        <f>G714+H714</f>
        <v>0</v>
      </c>
      <c r="J714" s="160">
        <f>TRUNC(E714*G714,2)</f>
        <v>0</v>
      </c>
      <c r="K714" s="160">
        <f>L714-J714</f>
        <v>0</v>
      </c>
      <c r="L714" s="165">
        <f>TRUNC(E714*I714,2)</f>
        <v>0</v>
      </c>
      <c r="M714" s="28"/>
    </row>
    <row r="715" spans="1:13" s="10" customFormat="1" ht="16.8" x14ac:dyDescent="0.15">
      <c r="A715" s="331"/>
      <c r="B715" s="331"/>
      <c r="C715" s="176" t="s">
        <v>977</v>
      </c>
      <c r="D715" s="170" t="s">
        <v>346</v>
      </c>
      <c r="E715" s="171">
        <v>3.3000000000000003</v>
      </c>
      <c r="F715" s="159" t="s">
        <v>12</v>
      </c>
      <c r="G715" s="160">
        <v>0</v>
      </c>
      <c r="H715" s="160">
        <v>0</v>
      </c>
      <c r="I715" s="160">
        <f>G715+H715</f>
        <v>0</v>
      </c>
      <c r="J715" s="160">
        <f>TRUNC(E715*G715,2)</f>
        <v>0</v>
      </c>
      <c r="K715" s="160">
        <f>L715-J715</f>
        <v>0</v>
      </c>
      <c r="L715" s="165">
        <f>TRUNC(E715*I715,2)</f>
        <v>0</v>
      </c>
      <c r="M715" s="28"/>
    </row>
    <row r="716" spans="1:13" s="10" customFormat="1" ht="16.8" x14ac:dyDescent="0.15">
      <c r="A716" s="331"/>
      <c r="B716" s="331"/>
      <c r="C716" s="176" t="s">
        <v>975</v>
      </c>
      <c r="D716" s="170" t="s">
        <v>252</v>
      </c>
      <c r="E716" s="171">
        <v>520.30000000000007</v>
      </c>
      <c r="F716" s="159" t="s">
        <v>12</v>
      </c>
      <c r="G716" s="160">
        <v>0</v>
      </c>
      <c r="H716" s="160">
        <v>0</v>
      </c>
      <c r="I716" s="160">
        <f>G716+H716</f>
        <v>0</v>
      </c>
      <c r="J716" s="160">
        <f>TRUNC(E716*G716,2)</f>
        <v>0</v>
      </c>
      <c r="K716" s="160">
        <f>L716-J716</f>
        <v>0</v>
      </c>
      <c r="L716" s="165">
        <f>TRUNC(E716*I716,2)</f>
        <v>0</v>
      </c>
      <c r="M716" s="23"/>
    </row>
    <row r="717" spans="1:13" s="10" customFormat="1" ht="16.8" x14ac:dyDescent="0.15">
      <c r="A717" s="331"/>
      <c r="B717" s="331"/>
      <c r="C717" s="176" t="s">
        <v>978</v>
      </c>
      <c r="D717" s="170" t="s">
        <v>253</v>
      </c>
      <c r="E717" s="171">
        <v>5.5</v>
      </c>
      <c r="F717" s="159" t="s">
        <v>12</v>
      </c>
      <c r="G717" s="160">
        <v>0</v>
      </c>
      <c r="H717" s="160">
        <v>0</v>
      </c>
      <c r="I717" s="160">
        <f>G717+H717</f>
        <v>0</v>
      </c>
      <c r="J717" s="160">
        <f>TRUNC(E717*G717,2)</f>
        <v>0</v>
      </c>
      <c r="K717" s="160">
        <f>L717-J717</f>
        <v>0</v>
      </c>
      <c r="L717" s="165">
        <f>TRUNC(E717*I717,2)</f>
        <v>0</v>
      </c>
      <c r="M717" s="23"/>
    </row>
    <row r="718" spans="1:13" s="182" customFormat="1" ht="16.8" x14ac:dyDescent="0.15">
      <c r="A718" s="331"/>
      <c r="B718" s="331"/>
      <c r="C718" s="176" t="s">
        <v>979</v>
      </c>
      <c r="D718" s="170" t="s">
        <v>254</v>
      </c>
      <c r="E718" s="171">
        <v>215.60000000000002</v>
      </c>
      <c r="F718" s="159" t="s">
        <v>12</v>
      </c>
      <c r="G718" s="160">
        <v>0</v>
      </c>
      <c r="H718" s="160">
        <v>0</v>
      </c>
      <c r="I718" s="160">
        <f>G718+H718</f>
        <v>0</v>
      </c>
      <c r="J718" s="160">
        <f>TRUNC(E718*G718,2)</f>
        <v>0</v>
      </c>
      <c r="K718" s="160">
        <f>L718-J718</f>
        <v>0</v>
      </c>
      <c r="L718" s="165">
        <f>TRUNC(E718*I718,2)</f>
        <v>0</v>
      </c>
      <c r="M718" s="24"/>
    </row>
    <row r="719" spans="1:13" s="10" customFormat="1" ht="8.4" x14ac:dyDescent="0.15">
      <c r="A719" s="331"/>
      <c r="B719" s="331"/>
      <c r="C719" s="176"/>
      <c r="D719" s="203" t="s">
        <v>13</v>
      </c>
      <c r="E719" s="160"/>
      <c r="F719" s="159"/>
      <c r="G719" s="160"/>
      <c r="H719" s="160"/>
      <c r="I719" s="160"/>
      <c r="J719" s="172">
        <f>SUM(J714:J718)</f>
        <v>0</v>
      </c>
      <c r="K719" s="172">
        <f>SUM(K714:K718)</f>
        <v>0</v>
      </c>
      <c r="L719" s="204">
        <f>SUM(L714:L718)</f>
        <v>0</v>
      </c>
      <c r="M719" s="28"/>
    </row>
    <row r="720" spans="1:13" s="10" customFormat="1" ht="8.4" x14ac:dyDescent="0.15">
      <c r="A720" s="331"/>
      <c r="B720" s="331"/>
      <c r="C720" s="342"/>
      <c r="D720" s="32"/>
      <c r="E720" s="174"/>
      <c r="F720" s="173"/>
      <c r="G720" s="174"/>
      <c r="H720" s="174"/>
      <c r="I720" s="174"/>
      <c r="J720" s="174"/>
      <c r="K720" s="174"/>
      <c r="L720" s="175"/>
      <c r="M720" s="28"/>
    </row>
    <row r="721" spans="1:13" s="10" customFormat="1" ht="8.4" x14ac:dyDescent="0.15">
      <c r="A721" s="331"/>
      <c r="B721" s="331"/>
      <c r="C721" s="176"/>
      <c r="D721" s="170"/>
      <c r="E721" s="171"/>
      <c r="F721" s="159"/>
      <c r="G721" s="160"/>
      <c r="H721" s="160"/>
      <c r="I721" s="160"/>
      <c r="J721" s="160"/>
      <c r="K721" s="160"/>
      <c r="L721" s="165"/>
      <c r="M721" s="28"/>
    </row>
    <row r="722" spans="1:13" s="2" customFormat="1" ht="8.4" x14ac:dyDescent="0.15">
      <c r="A722" s="331"/>
      <c r="B722" s="331"/>
      <c r="C722" s="341" t="s">
        <v>973</v>
      </c>
      <c r="D722" s="169" t="s">
        <v>277</v>
      </c>
      <c r="E722" s="201"/>
      <c r="F722" s="202"/>
      <c r="G722" s="160"/>
      <c r="H722" s="160"/>
      <c r="I722" s="160"/>
      <c r="J722" s="160"/>
      <c r="K722" s="160"/>
      <c r="L722" s="165"/>
      <c r="M722" s="29"/>
    </row>
    <row r="723" spans="1:13" s="1" customFormat="1" ht="25.2" x14ac:dyDescent="0.15">
      <c r="A723" s="331"/>
      <c r="B723" s="331"/>
      <c r="C723" s="176" t="s">
        <v>976</v>
      </c>
      <c r="D723" s="170" t="s">
        <v>279</v>
      </c>
      <c r="E723" s="171">
        <v>86.9</v>
      </c>
      <c r="F723" s="159" t="s">
        <v>12</v>
      </c>
      <c r="G723" s="160">
        <v>0</v>
      </c>
      <c r="H723" s="160">
        <v>0</v>
      </c>
      <c r="I723" s="160">
        <f>G723+H723</f>
        <v>0</v>
      </c>
      <c r="J723" s="160">
        <f>TRUNC(E723*G723,2)</f>
        <v>0</v>
      </c>
      <c r="K723" s="160">
        <f>L723-J723</f>
        <v>0</v>
      </c>
      <c r="L723" s="165">
        <f>TRUNC(E723*I723,2)</f>
        <v>0</v>
      </c>
      <c r="M723" s="29"/>
    </row>
    <row r="724" spans="1:13" s="10" customFormat="1" ht="25.2" x14ac:dyDescent="0.15">
      <c r="A724" s="331"/>
      <c r="B724" s="331"/>
      <c r="C724" s="176" t="s">
        <v>980</v>
      </c>
      <c r="D724" s="170" t="s">
        <v>347</v>
      </c>
      <c r="E724" s="171">
        <v>255.20000000000002</v>
      </c>
      <c r="F724" s="159" t="s">
        <v>12</v>
      </c>
      <c r="G724" s="160">
        <v>0</v>
      </c>
      <c r="H724" s="160">
        <v>0</v>
      </c>
      <c r="I724" s="160">
        <f>G724+H724</f>
        <v>0</v>
      </c>
      <c r="J724" s="160">
        <f>TRUNC(E724*G724,2)</f>
        <v>0</v>
      </c>
      <c r="K724" s="160">
        <f>L724-J724</f>
        <v>0</v>
      </c>
      <c r="L724" s="165">
        <f>TRUNC(E724*I724,2)</f>
        <v>0</v>
      </c>
      <c r="M724" s="23"/>
    </row>
    <row r="725" spans="1:13" s="10" customFormat="1" ht="8.4" x14ac:dyDescent="0.15">
      <c r="A725" s="331"/>
      <c r="B725" s="331"/>
      <c r="C725" s="176"/>
      <c r="D725" s="203" t="s">
        <v>13</v>
      </c>
      <c r="E725" s="160"/>
      <c r="F725" s="159"/>
      <c r="G725" s="160"/>
      <c r="H725" s="160"/>
      <c r="I725" s="160"/>
      <c r="J725" s="172">
        <f>SUM(J723:J724)</f>
        <v>0</v>
      </c>
      <c r="K725" s="172">
        <f>SUM(K723:K724)</f>
        <v>0</v>
      </c>
      <c r="L725" s="204">
        <f>SUM(L723:L724)</f>
        <v>0</v>
      </c>
      <c r="M725" s="23"/>
    </row>
    <row r="726" spans="1:13" s="182" customFormat="1" ht="8.4" x14ac:dyDescent="0.15">
      <c r="A726" s="331"/>
      <c r="B726" s="331"/>
      <c r="C726" s="342"/>
      <c r="D726" s="32"/>
      <c r="E726" s="174"/>
      <c r="F726" s="173"/>
      <c r="G726" s="174"/>
      <c r="H726" s="174"/>
      <c r="I726" s="174"/>
      <c r="J726" s="174"/>
      <c r="K726" s="174"/>
      <c r="L726" s="175"/>
      <c r="M726" s="24"/>
    </row>
    <row r="727" spans="1:13" s="1" customFormat="1" ht="8.4" x14ac:dyDescent="0.15">
      <c r="A727" s="331"/>
      <c r="B727" s="331"/>
      <c r="C727" s="176"/>
      <c r="D727" s="170"/>
      <c r="E727" s="171"/>
      <c r="F727" s="159"/>
      <c r="G727" s="160"/>
      <c r="H727" s="160"/>
      <c r="I727" s="160"/>
      <c r="J727" s="160"/>
      <c r="K727" s="160"/>
      <c r="L727" s="165"/>
      <c r="M727" s="29"/>
    </row>
    <row r="728" spans="1:13" s="2" customFormat="1" ht="8.4" x14ac:dyDescent="0.15">
      <c r="A728" s="331"/>
      <c r="B728" s="331"/>
      <c r="C728" s="341" t="s">
        <v>984</v>
      </c>
      <c r="D728" s="169" t="s">
        <v>72</v>
      </c>
      <c r="E728" s="201"/>
      <c r="F728" s="202"/>
      <c r="G728" s="160"/>
      <c r="H728" s="160"/>
      <c r="I728" s="160"/>
      <c r="J728" s="160"/>
      <c r="K728" s="160"/>
      <c r="L728" s="165"/>
      <c r="M728" s="29"/>
    </row>
    <row r="729" spans="1:13" s="1" customFormat="1" ht="16.8" x14ac:dyDescent="0.15">
      <c r="A729" s="331"/>
      <c r="B729" s="331"/>
      <c r="C729" s="176" t="s">
        <v>981</v>
      </c>
      <c r="D729" s="170" t="s">
        <v>348</v>
      </c>
      <c r="E729" s="171">
        <v>62</v>
      </c>
      <c r="F729" s="159" t="s">
        <v>222</v>
      </c>
      <c r="G729" s="160">
        <v>0</v>
      </c>
      <c r="H729" s="160">
        <v>0</v>
      </c>
      <c r="I729" s="160">
        <f>G729+H729</f>
        <v>0</v>
      </c>
      <c r="J729" s="160">
        <f>TRUNC(E729*G729,2)</f>
        <v>0</v>
      </c>
      <c r="K729" s="160">
        <f>L729-J729</f>
        <v>0</v>
      </c>
      <c r="L729" s="165">
        <f>TRUNC(E729*I729,2)</f>
        <v>0</v>
      </c>
      <c r="M729" s="29"/>
    </row>
    <row r="730" spans="1:13" s="10" customFormat="1" ht="16.8" x14ac:dyDescent="0.15">
      <c r="A730" s="331"/>
      <c r="B730" s="331"/>
      <c r="C730" s="176" t="s">
        <v>985</v>
      </c>
      <c r="D730" s="170" t="s">
        <v>349</v>
      </c>
      <c r="E730" s="171">
        <v>17</v>
      </c>
      <c r="F730" s="159" t="s">
        <v>222</v>
      </c>
      <c r="G730" s="160">
        <v>0</v>
      </c>
      <c r="H730" s="160">
        <v>0</v>
      </c>
      <c r="I730" s="160">
        <f>G730+H730</f>
        <v>0</v>
      </c>
      <c r="J730" s="160">
        <f>TRUNC(E730*G730,2)</f>
        <v>0</v>
      </c>
      <c r="K730" s="160">
        <f>L730-J730</f>
        <v>0</v>
      </c>
      <c r="L730" s="165">
        <f>TRUNC(E730*I730,2)</f>
        <v>0</v>
      </c>
      <c r="M730" s="23"/>
    </row>
    <row r="731" spans="1:13" s="10" customFormat="1" ht="25.2" x14ac:dyDescent="0.15">
      <c r="A731" s="331"/>
      <c r="B731" s="331"/>
      <c r="C731" s="176" t="s">
        <v>986</v>
      </c>
      <c r="D731" s="170" t="s">
        <v>273</v>
      </c>
      <c r="E731" s="171">
        <v>145</v>
      </c>
      <c r="F731" s="159" t="s">
        <v>222</v>
      </c>
      <c r="G731" s="160">
        <v>0</v>
      </c>
      <c r="H731" s="160">
        <v>0</v>
      </c>
      <c r="I731" s="160">
        <f>G731+H731</f>
        <v>0</v>
      </c>
      <c r="J731" s="160">
        <f>TRUNC(E731*G731,2)</f>
        <v>0</v>
      </c>
      <c r="K731" s="160">
        <f>L731-J731</f>
        <v>0</v>
      </c>
      <c r="L731" s="165">
        <f>TRUNC(E731*I731,2)</f>
        <v>0</v>
      </c>
      <c r="M731" s="23"/>
    </row>
    <row r="732" spans="1:13" s="182" customFormat="1" ht="25.2" x14ac:dyDescent="0.15">
      <c r="A732" s="331"/>
      <c r="B732" s="331"/>
      <c r="C732" s="176" t="s">
        <v>987</v>
      </c>
      <c r="D732" s="170" t="s">
        <v>274</v>
      </c>
      <c r="E732" s="171">
        <v>3</v>
      </c>
      <c r="F732" s="159" t="s">
        <v>222</v>
      </c>
      <c r="G732" s="160">
        <v>0</v>
      </c>
      <c r="H732" s="160">
        <v>0</v>
      </c>
      <c r="I732" s="160">
        <f>G732+H732</f>
        <v>0</v>
      </c>
      <c r="J732" s="160">
        <f>TRUNC(E732*G732,2)</f>
        <v>0</v>
      </c>
      <c r="K732" s="160">
        <f>L732-J732</f>
        <v>0</v>
      </c>
      <c r="L732" s="165">
        <f>TRUNC(E732*I732,2)</f>
        <v>0</v>
      </c>
      <c r="M732" s="24"/>
    </row>
    <row r="733" spans="1:13" s="1" customFormat="1" ht="8.4" x14ac:dyDescent="0.15">
      <c r="A733" s="331"/>
      <c r="B733" s="331"/>
      <c r="C733" s="176"/>
      <c r="D733" s="203" t="s">
        <v>13</v>
      </c>
      <c r="E733" s="160"/>
      <c r="F733" s="159"/>
      <c r="G733" s="160"/>
      <c r="H733" s="160"/>
      <c r="I733" s="160"/>
      <c r="J733" s="172">
        <f>SUM(J729:J732)</f>
        <v>0</v>
      </c>
      <c r="K733" s="172">
        <f>SUM(K729:K732)</f>
        <v>0</v>
      </c>
      <c r="L733" s="204">
        <f>SUM(L729:L732)</f>
        <v>0</v>
      </c>
      <c r="M733" s="29"/>
    </row>
    <row r="734" spans="1:13" s="1" customFormat="1" ht="8.4" x14ac:dyDescent="0.15">
      <c r="A734" s="331"/>
      <c r="B734" s="331"/>
      <c r="C734" s="342"/>
      <c r="D734" s="32"/>
      <c r="E734" s="174"/>
      <c r="F734" s="173"/>
      <c r="G734" s="174"/>
      <c r="H734" s="174"/>
      <c r="I734" s="174"/>
      <c r="J734" s="174"/>
      <c r="K734" s="174"/>
      <c r="L734" s="175"/>
      <c r="M734" s="29"/>
    </row>
    <row r="735" spans="1:13" s="10" customFormat="1" ht="8.4" x14ac:dyDescent="0.15">
      <c r="A735" s="331"/>
      <c r="B735" s="331"/>
      <c r="C735" s="176"/>
      <c r="D735" s="170"/>
      <c r="E735" s="171"/>
      <c r="F735" s="159"/>
      <c r="G735" s="160"/>
      <c r="H735" s="160"/>
      <c r="I735" s="160"/>
      <c r="J735" s="160"/>
      <c r="K735" s="160"/>
      <c r="L735" s="165"/>
      <c r="M735" s="28"/>
    </row>
    <row r="736" spans="1:13" s="1" customFormat="1" ht="8.4" x14ac:dyDescent="0.15">
      <c r="A736" s="331"/>
      <c r="B736" s="331"/>
      <c r="C736" s="341" t="s">
        <v>982</v>
      </c>
      <c r="D736" s="169" t="s">
        <v>298</v>
      </c>
      <c r="E736" s="201"/>
      <c r="F736" s="202"/>
      <c r="G736" s="160"/>
      <c r="H736" s="160"/>
      <c r="I736" s="160"/>
      <c r="J736" s="160"/>
      <c r="K736" s="160"/>
      <c r="L736" s="165"/>
      <c r="M736" s="11"/>
    </row>
    <row r="737" spans="1:13" s="1" customFormat="1" ht="25.2" x14ac:dyDescent="0.15">
      <c r="A737" s="331"/>
      <c r="B737" s="331"/>
      <c r="C737" s="176" t="s">
        <v>983</v>
      </c>
      <c r="D737" s="170" t="s">
        <v>299</v>
      </c>
      <c r="E737" s="171">
        <v>3</v>
      </c>
      <c r="F737" s="159" t="s">
        <v>222</v>
      </c>
      <c r="G737" s="160">
        <v>0</v>
      </c>
      <c r="H737" s="160">
        <v>0</v>
      </c>
      <c r="I737" s="160">
        <f>G737+H737</f>
        <v>0</v>
      </c>
      <c r="J737" s="160">
        <f>TRUNC(E737*G737,2)</f>
        <v>0</v>
      </c>
      <c r="K737" s="160">
        <f>L737-J737</f>
        <v>0</v>
      </c>
      <c r="L737" s="165">
        <f>TRUNC(E737*I737,2)</f>
        <v>0</v>
      </c>
      <c r="M737" s="29"/>
    </row>
    <row r="738" spans="1:13" s="1" customFormat="1" ht="25.2" x14ac:dyDescent="0.15">
      <c r="A738" s="331"/>
      <c r="B738" s="331"/>
      <c r="C738" s="176" t="s">
        <v>988</v>
      </c>
      <c r="D738" s="170" t="s">
        <v>301</v>
      </c>
      <c r="E738" s="171">
        <v>131</v>
      </c>
      <c r="F738" s="159" t="s">
        <v>222</v>
      </c>
      <c r="G738" s="160">
        <v>0</v>
      </c>
      <c r="H738" s="160">
        <v>0</v>
      </c>
      <c r="I738" s="160">
        <f>G738+H738</f>
        <v>0</v>
      </c>
      <c r="J738" s="160">
        <f>TRUNC(E738*G738,2)</f>
        <v>0</v>
      </c>
      <c r="K738" s="160">
        <f>L738-J738</f>
        <v>0</v>
      </c>
      <c r="L738" s="165">
        <f>TRUNC(E738*I738,2)</f>
        <v>0</v>
      </c>
      <c r="M738" s="29"/>
    </row>
    <row r="739" spans="1:13" s="1" customFormat="1" ht="25.2" x14ac:dyDescent="0.15">
      <c r="A739" s="331"/>
      <c r="B739" s="331"/>
      <c r="C739" s="176" t="s">
        <v>989</v>
      </c>
      <c r="D739" s="170" t="s">
        <v>350</v>
      </c>
      <c r="E739" s="171">
        <v>3</v>
      </c>
      <c r="F739" s="159" t="s">
        <v>222</v>
      </c>
      <c r="G739" s="160">
        <v>0</v>
      </c>
      <c r="H739" s="160">
        <v>0</v>
      </c>
      <c r="I739" s="160">
        <f>G739+H739</f>
        <v>0</v>
      </c>
      <c r="J739" s="160">
        <f>TRUNC(E739*G739,2)</f>
        <v>0</v>
      </c>
      <c r="K739" s="160">
        <f>L739-J739</f>
        <v>0</v>
      </c>
      <c r="L739" s="165">
        <f>TRUNC(E739*I739,2)</f>
        <v>0</v>
      </c>
      <c r="M739" s="29"/>
    </row>
    <row r="740" spans="1:13" s="1" customFormat="1" ht="8.4" x14ac:dyDescent="0.15">
      <c r="A740" s="331"/>
      <c r="B740" s="331"/>
      <c r="C740" s="176"/>
      <c r="D740" s="203" t="s">
        <v>13</v>
      </c>
      <c r="E740" s="160"/>
      <c r="F740" s="159"/>
      <c r="G740" s="160"/>
      <c r="H740" s="160"/>
      <c r="I740" s="160"/>
      <c r="J740" s="172">
        <f>SUM(J737:J739)</f>
        <v>0</v>
      </c>
      <c r="K740" s="172">
        <f>SUM(K737:K739)</f>
        <v>0</v>
      </c>
      <c r="L740" s="204">
        <f>SUM(L737:L739)</f>
        <v>0</v>
      </c>
      <c r="M740" s="23"/>
    </row>
    <row r="741" spans="1:13" s="1" customFormat="1" ht="8.4" x14ac:dyDescent="0.15">
      <c r="A741" s="331"/>
      <c r="B741" s="331"/>
      <c r="C741" s="342"/>
      <c r="D741" s="32"/>
      <c r="E741" s="174"/>
      <c r="F741" s="173"/>
      <c r="G741" s="174"/>
      <c r="H741" s="174"/>
      <c r="I741" s="174"/>
      <c r="J741" s="174"/>
      <c r="K741" s="174"/>
      <c r="L741" s="175"/>
      <c r="M741" s="23"/>
    </row>
    <row r="742" spans="1:13" s="1" customFormat="1" ht="8.4" x14ac:dyDescent="0.15">
      <c r="A742" s="331"/>
      <c r="B742" s="331"/>
      <c r="C742" s="343"/>
      <c r="D742" s="205" t="s">
        <v>577</v>
      </c>
      <c r="E742" s="206"/>
      <c r="F742" s="207"/>
      <c r="G742" s="206"/>
      <c r="H742" s="206"/>
      <c r="I742" s="206"/>
      <c r="J742" s="208">
        <f>J697+J704+J710+J719+J725+J733+J740</f>
        <v>0</v>
      </c>
      <c r="K742" s="208">
        <f>K697+K704+K710+K719+K725+K733+K740</f>
        <v>0</v>
      </c>
      <c r="L742" s="209">
        <f>J742+K742</f>
        <v>0</v>
      </c>
      <c r="M742" s="23"/>
    </row>
    <row r="743" spans="1:13" s="1" customFormat="1" ht="8.4" x14ac:dyDescent="0.15">
      <c r="A743" s="331"/>
      <c r="B743" s="331"/>
      <c r="C743" s="176"/>
      <c r="D743" s="170"/>
      <c r="E743" s="171"/>
      <c r="F743" s="159"/>
      <c r="G743" s="160"/>
      <c r="H743" s="160"/>
      <c r="I743" s="160"/>
      <c r="J743" s="160"/>
      <c r="K743" s="160"/>
      <c r="L743" s="165"/>
      <c r="M743" s="23"/>
    </row>
    <row r="744" spans="1:13" s="1" customFormat="1" ht="8.4" x14ac:dyDescent="0.15">
      <c r="A744" s="331"/>
      <c r="B744" s="331"/>
      <c r="C744" s="344">
        <v>10</v>
      </c>
      <c r="D744" s="184" t="s">
        <v>351</v>
      </c>
      <c r="E744" s="201"/>
      <c r="F744" s="202"/>
      <c r="G744" s="160"/>
      <c r="H744" s="160"/>
      <c r="I744" s="160"/>
      <c r="J744" s="160"/>
      <c r="K744" s="160"/>
      <c r="L744" s="165"/>
      <c r="M744" s="23"/>
    </row>
    <row r="745" spans="1:13" s="10" customFormat="1" ht="8.4" x14ac:dyDescent="0.15">
      <c r="A745" s="331"/>
      <c r="B745" s="331"/>
      <c r="C745" s="344" t="s">
        <v>187</v>
      </c>
      <c r="D745" s="184" t="s">
        <v>352</v>
      </c>
      <c r="E745" s="201"/>
      <c r="F745" s="202"/>
      <c r="G745" s="160"/>
      <c r="H745" s="160"/>
      <c r="I745" s="160"/>
      <c r="J745" s="160"/>
      <c r="K745" s="160"/>
      <c r="L745" s="165"/>
      <c r="M745" s="23"/>
    </row>
    <row r="746" spans="1:13" s="10" customFormat="1" ht="8.4" x14ac:dyDescent="0.15">
      <c r="A746" s="333"/>
      <c r="B746" s="333"/>
      <c r="C746" s="341" t="s">
        <v>188</v>
      </c>
      <c r="D746" s="169" t="s">
        <v>353</v>
      </c>
      <c r="E746" s="201"/>
      <c r="F746" s="202"/>
      <c r="G746" s="160"/>
      <c r="H746" s="160"/>
      <c r="I746" s="160"/>
      <c r="J746" s="160"/>
      <c r="K746" s="160"/>
      <c r="L746" s="165"/>
      <c r="M746" s="23"/>
    </row>
    <row r="747" spans="1:13" s="10" customFormat="1" ht="16.8" x14ac:dyDescent="0.15">
      <c r="A747" s="331"/>
      <c r="B747" s="331"/>
      <c r="C747" s="176" t="s">
        <v>990</v>
      </c>
      <c r="D747" s="170" t="s">
        <v>554</v>
      </c>
      <c r="E747" s="171">
        <v>1</v>
      </c>
      <c r="F747" s="159" t="s">
        <v>223</v>
      </c>
      <c r="G747" s="160">
        <v>0</v>
      </c>
      <c r="H747" s="160">
        <v>0</v>
      </c>
      <c r="I747" s="160">
        <f t="shared" ref="I747:I773" si="228">G747+H747</f>
        <v>0</v>
      </c>
      <c r="J747" s="160">
        <f t="shared" ref="J747:J773" si="229">TRUNC(E747*G747,2)</f>
        <v>0</v>
      </c>
      <c r="K747" s="160">
        <f t="shared" ref="K747:K773" si="230">L747-J747</f>
        <v>0</v>
      </c>
      <c r="L747" s="165">
        <f t="shared" ref="L747:L773" si="231">TRUNC(E747*I747,2)</f>
        <v>0</v>
      </c>
      <c r="M747" s="23"/>
    </row>
    <row r="748" spans="1:13" s="10" customFormat="1" ht="16.8" x14ac:dyDescent="0.15">
      <c r="A748" s="331"/>
      <c r="B748" s="331"/>
      <c r="C748" s="176" t="s">
        <v>991</v>
      </c>
      <c r="D748" s="170" t="s">
        <v>1638</v>
      </c>
      <c r="E748" s="358">
        <v>3</v>
      </c>
      <c r="F748" s="159" t="s">
        <v>223</v>
      </c>
      <c r="G748" s="160">
        <v>0</v>
      </c>
      <c r="H748" s="160">
        <v>0</v>
      </c>
      <c r="I748" s="160">
        <f t="shared" si="228"/>
        <v>0</v>
      </c>
      <c r="J748" s="160">
        <f t="shared" si="229"/>
        <v>0</v>
      </c>
      <c r="K748" s="160">
        <f t="shared" si="230"/>
        <v>0</v>
      </c>
      <c r="L748" s="165">
        <f t="shared" si="231"/>
        <v>0</v>
      </c>
      <c r="M748" s="23"/>
    </row>
    <row r="749" spans="1:13" s="1" customFormat="1" ht="16.8" x14ac:dyDescent="0.15">
      <c r="A749" s="331"/>
      <c r="B749" s="331"/>
      <c r="C749" s="176" t="s">
        <v>992</v>
      </c>
      <c r="D749" s="170" t="s">
        <v>1639</v>
      </c>
      <c r="E749" s="358">
        <v>10</v>
      </c>
      <c r="F749" s="159" t="s">
        <v>223</v>
      </c>
      <c r="G749" s="160">
        <v>0</v>
      </c>
      <c r="H749" s="160">
        <v>0</v>
      </c>
      <c r="I749" s="160">
        <f t="shared" si="228"/>
        <v>0</v>
      </c>
      <c r="J749" s="160">
        <f t="shared" si="229"/>
        <v>0</v>
      </c>
      <c r="K749" s="160">
        <f t="shared" si="230"/>
        <v>0</v>
      </c>
      <c r="L749" s="165">
        <f t="shared" si="231"/>
        <v>0</v>
      </c>
      <c r="M749" s="23"/>
    </row>
    <row r="750" spans="1:13" s="1" customFormat="1" ht="16.8" x14ac:dyDescent="0.15">
      <c r="A750" s="331"/>
      <c r="B750" s="331"/>
      <c r="C750" s="176" t="s">
        <v>993</v>
      </c>
      <c r="D750" s="170" t="s">
        <v>1640</v>
      </c>
      <c r="E750" s="358">
        <v>9</v>
      </c>
      <c r="F750" s="159" t="s">
        <v>223</v>
      </c>
      <c r="G750" s="160">
        <v>0</v>
      </c>
      <c r="H750" s="160">
        <v>0</v>
      </c>
      <c r="I750" s="160">
        <f t="shared" si="228"/>
        <v>0</v>
      </c>
      <c r="J750" s="160">
        <f t="shared" si="229"/>
        <v>0</v>
      </c>
      <c r="K750" s="160">
        <f t="shared" si="230"/>
        <v>0</v>
      </c>
      <c r="L750" s="165">
        <f t="shared" si="231"/>
        <v>0</v>
      </c>
      <c r="M750" s="23"/>
    </row>
    <row r="751" spans="1:13" s="1" customFormat="1" ht="16.8" x14ac:dyDescent="0.15">
      <c r="A751" s="331"/>
      <c r="B751" s="331"/>
      <c r="C751" s="176" t="s">
        <v>994</v>
      </c>
      <c r="D751" s="170" t="s">
        <v>555</v>
      </c>
      <c r="E751" s="171">
        <v>1</v>
      </c>
      <c r="F751" s="159" t="s">
        <v>223</v>
      </c>
      <c r="G751" s="160">
        <v>0</v>
      </c>
      <c r="H751" s="160">
        <v>0</v>
      </c>
      <c r="I751" s="160">
        <f t="shared" si="228"/>
        <v>0</v>
      </c>
      <c r="J751" s="160">
        <f t="shared" si="229"/>
        <v>0</v>
      </c>
      <c r="K751" s="160">
        <f t="shared" si="230"/>
        <v>0</v>
      </c>
      <c r="L751" s="165">
        <f t="shared" si="231"/>
        <v>0</v>
      </c>
      <c r="M751" s="23"/>
    </row>
    <row r="752" spans="1:13" s="10" customFormat="1" ht="50.4" x14ac:dyDescent="0.15">
      <c r="A752" s="331"/>
      <c r="B752" s="331"/>
      <c r="C752" s="176" t="s">
        <v>995</v>
      </c>
      <c r="D752" s="170" t="s">
        <v>1642</v>
      </c>
      <c r="E752" s="358">
        <v>75</v>
      </c>
      <c r="F752" s="159" t="s">
        <v>223</v>
      </c>
      <c r="G752" s="160">
        <v>0</v>
      </c>
      <c r="H752" s="160">
        <v>0</v>
      </c>
      <c r="I752" s="160">
        <f t="shared" si="228"/>
        <v>0</v>
      </c>
      <c r="J752" s="160">
        <f t="shared" si="229"/>
        <v>0</v>
      </c>
      <c r="K752" s="160">
        <f t="shared" si="230"/>
        <v>0</v>
      </c>
      <c r="L752" s="165">
        <f t="shared" si="231"/>
        <v>0</v>
      </c>
      <c r="M752" s="23"/>
    </row>
    <row r="753" spans="1:13" s="10" customFormat="1" ht="25.2" x14ac:dyDescent="0.15">
      <c r="A753" s="331"/>
      <c r="B753" s="331"/>
      <c r="C753" s="176" t="s">
        <v>996</v>
      </c>
      <c r="D753" s="170" t="s">
        <v>1641</v>
      </c>
      <c r="E753" s="358">
        <v>3</v>
      </c>
      <c r="F753" s="159" t="s">
        <v>223</v>
      </c>
      <c r="G753" s="160">
        <v>0</v>
      </c>
      <c r="H753" s="160">
        <v>0</v>
      </c>
      <c r="I753" s="160">
        <f t="shared" si="228"/>
        <v>0</v>
      </c>
      <c r="J753" s="160">
        <f t="shared" si="229"/>
        <v>0</v>
      </c>
      <c r="K753" s="160">
        <f t="shared" si="230"/>
        <v>0</v>
      </c>
      <c r="L753" s="165">
        <f t="shared" si="231"/>
        <v>0</v>
      </c>
      <c r="M753" s="23"/>
    </row>
    <row r="754" spans="1:13" s="182" customFormat="1" ht="16.8" x14ac:dyDescent="0.15">
      <c r="A754" s="331"/>
      <c r="B754" s="331"/>
      <c r="C754" s="176" t="s">
        <v>997</v>
      </c>
      <c r="D754" s="170" t="s">
        <v>556</v>
      </c>
      <c r="E754" s="171">
        <v>1</v>
      </c>
      <c r="F754" s="159" t="s">
        <v>223</v>
      </c>
      <c r="G754" s="160">
        <v>0</v>
      </c>
      <c r="H754" s="160">
        <v>0</v>
      </c>
      <c r="I754" s="160">
        <f t="shared" si="228"/>
        <v>0</v>
      </c>
      <c r="J754" s="160">
        <f t="shared" si="229"/>
        <v>0</v>
      </c>
      <c r="K754" s="160">
        <f t="shared" si="230"/>
        <v>0</v>
      </c>
      <c r="L754" s="165">
        <f t="shared" si="231"/>
        <v>0</v>
      </c>
      <c r="M754" s="24"/>
    </row>
    <row r="755" spans="1:13" s="1" customFormat="1" ht="42" x14ac:dyDescent="0.15">
      <c r="A755" s="331"/>
      <c r="B755" s="331"/>
      <c r="C755" s="176" t="s">
        <v>998</v>
      </c>
      <c r="D755" s="170" t="s">
        <v>1643</v>
      </c>
      <c r="E755" s="358">
        <v>12</v>
      </c>
      <c r="F755" s="159" t="s">
        <v>223</v>
      </c>
      <c r="G755" s="160">
        <v>0</v>
      </c>
      <c r="H755" s="160">
        <v>0</v>
      </c>
      <c r="I755" s="160">
        <f t="shared" si="228"/>
        <v>0</v>
      </c>
      <c r="J755" s="160">
        <f t="shared" si="229"/>
        <v>0</v>
      </c>
      <c r="K755" s="160">
        <f t="shared" si="230"/>
        <v>0</v>
      </c>
      <c r="L755" s="165">
        <f t="shared" si="231"/>
        <v>0</v>
      </c>
      <c r="M755" s="23"/>
    </row>
    <row r="756" spans="1:13" s="1" customFormat="1" ht="42" x14ac:dyDescent="0.15">
      <c r="A756" s="331"/>
      <c r="B756" s="331"/>
      <c r="C756" s="176" t="s">
        <v>999</v>
      </c>
      <c r="D756" s="170" t="s">
        <v>1644</v>
      </c>
      <c r="E756" s="358">
        <v>49</v>
      </c>
      <c r="F756" s="159" t="s">
        <v>223</v>
      </c>
      <c r="G756" s="160">
        <v>0</v>
      </c>
      <c r="H756" s="160">
        <v>0</v>
      </c>
      <c r="I756" s="160">
        <f t="shared" si="228"/>
        <v>0</v>
      </c>
      <c r="J756" s="160">
        <f t="shared" si="229"/>
        <v>0</v>
      </c>
      <c r="K756" s="160">
        <f t="shared" si="230"/>
        <v>0</v>
      </c>
      <c r="L756" s="165">
        <f t="shared" si="231"/>
        <v>0</v>
      </c>
      <c r="M756" s="23"/>
    </row>
    <row r="757" spans="1:13" s="2" customFormat="1" ht="42" x14ac:dyDescent="0.15">
      <c r="A757" s="331"/>
      <c r="B757" s="331"/>
      <c r="C757" s="176" t="s">
        <v>1000</v>
      </c>
      <c r="D757" s="170" t="s">
        <v>1645</v>
      </c>
      <c r="E757" s="358">
        <v>243</v>
      </c>
      <c r="F757" s="159" t="s">
        <v>223</v>
      </c>
      <c r="G757" s="160">
        <v>0</v>
      </c>
      <c r="H757" s="160">
        <v>0</v>
      </c>
      <c r="I757" s="160">
        <f t="shared" si="228"/>
        <v>0</v>
      </c>
      <c r="J757" s="160">
        <f t="shared" si="229"/>
        <v>0</v>
      </c>
      <c r="K757" s="160">
        <f t="shared" si="230"/>
        <v>0</v>
      </c>
      <c r="L757" s="165">
        <f t="shared" si="231"/>
        <v>0</v>
      </c>
      <c r="M757" s="29"/>
    </row>
    <row r="758" spans="1:13" s="10" customFormat="1" ht="16.8" x14ac:dyDescent="0.15">
      <c r="A758" s="331"/>
      <c r="B758" s="331"/>
      <c r="C758" s="176" t="s">
        <v>1001</v>
      </c>
      <c r="D758" s="170" t="s">
        <v>557</v>
      </c>
      <c r="E758" s="171">
        <v>1</v>
      </c>
      <c r="F758" s="159" t="s">
        <v>223</v>
      </c>
      <c r="G758" s="160">
        <v>0</v>
      </c>
      <c r="H758" s="160">
        <v>0</v>
      </c>
      <c r="I758" s="160">
        <f t="shared" si="228"/>
        <v>0</v>
      </c>
      <c r="J758" s="160">
        <f t="shared" si="229"/>
        <v>0</v>
      </c>
      <c r="K758" s="160">
        <f t="shared" si="230"/>
        <v>0</v>
      </c>
      <c r="L758" s="165">
        <f t="shared" si="231"/>
        <v>0</v>
      </c>
      <c r="M758" s="23"/>
    </row>
    <row r="759" spans="1:13" s="10" customFormat="1" ht="42" x14ac:dyDescent="0.15">
      <c r="A759" s="331"/>
      <c r="B759" s="331"/>
      <c r="C759" s="176" t="s">
        <v>1002</v>
      </c>
      <c r="D759" s="170" t="s">
        <v>1646</v>
      </c>
      <c r="E759" s="358">
        <v>12</v>
      </c>
      <c r="F759" s="159" t="s">
        <v>223</v>
      </c>
      <c r="G759" s="160">
        <v>0</v>
      </c>
      <c r="H759" s="160">
        <v>0</v>
      </c>
      <c r="I759" s="160">
        <f t="shared" si="228"/>
        <v>0</v>
      </c>
      <c r="J759" s="160">
        <f t="shared" si="229"/>
        <v>0</v>
      </c>
      <c r="K759" s="160">
        <f t="shared" si="230"/>
        <v>0</v>
      </c>
      <c r="L759" s="165">
        <f t="shared" si="231"/>
        <v>0</v>
      </c>
      <c r="M759" s="23"/>
    </row>
    <row r="760" spans="1:13" s="182" customFormat="1" ht="16.8" x14ac:dyDescent="0.15">
      <c r="A760" s="331"/>
      <c r="B760" s="331"/>
      <c r="C760" s="176" t="s">
        <v>1003</v>
      </c>
      <c r="D760" s="170" t="s">
        <v>1647</v>
      </c>
      <c r="E760" s="358">
        <v>14</v>
      </c>
      <c r="F760" s="159" t="s">
        <v>223</v>
      </c>
      <c r="G760" s="160">
        <v>0</v>
      </c>
      <c r="H760" s="160">
        <v>0</v>
      </c>
      <c r="I760" s="160">
        <f t="shared" si="228"/>
        <v>0</v>
      </c>
      <c r="J760" s="160">
        <f t="shared" si="229"/>
        <v>0</v>
      </c>
      <c r="K760" s="160">
        <f t="shared" si="230"/>
        <v>0</v>
      </c>
      <c r="L760" s="165">
        <f t="shared" si="231"/>
        <v>0</v>
      </c>
      <c r="M760" s="24"/>
    </row>
    <row r="761" spans="1:13" s="1" customFormat="1" ht="50.4" x14ac:dyDescent="0.15">
      <c r="A761" s="331"/>
      <c r="B761" s="331"/>
      <c r="C761" s="176" t="s">
        <v>1004</v>
      </c>
      <c r="D761" s="170" t="s">
        <v>1648</v>
      </c>
      <c r="E761" s="358">
        <v>119</v>
      </c>
      <c r="F761" s="159" t="s">
        <v>223</v>
      </c>
      <c r="G761" s="160">
        <v>0</v>
      </c>
      <c r="H761" s="160">
        <v>0</v>
      </c>
      <c r="I761" s="160">
        <f t="shared" si="228"/>
        <v>0</v>
      </c>
      <c r="J761" s="160">
        <f t="shared" si="229"/>
        <v>0</v>
      </c>
      <c r="K761" s="160">
        <f t="shared" si="230"/>
        <v>0</v>
      </c>
      <c r="L761" s="165">
        <f t="shared" si="231"/>
        <v>0</v>
      </c>
      <c r="M761" s="29"/>
    </row>
    <row r="762" spans="1:13" s="1" customFormat="1" ht="16.8" x14ac:dyDescent="0.15">
      <c r="A762" s="331"/>
      <c r="B762" s="331"/>
      <c r="C762" s="176" t="s">
        <v>1005</v>
      </c>
      <c r="D762" s="170" t="s">
        <v>558</v>
      </c>
      <c r="E762" s="171">
        <v>1</v>
      </c>
      <c r="F762" s="159" t="s">
        <v>223</v>
      </c>
      <c r="G762" s="160">
        <v>0</v>
      </c>
      <c r="H762" s="160">
        <v>0</v>
      </c>
      <c r="I762" s="160">
        <f t="shared" si="228"/>
        <v>0</v>
      </c>
      <c r="J762" s="160">
        <f t="shared" si="229"/>
        <v>0</v>
      </c>
      <c r="K762" s="160">
        <f t="shared" si="230"/>
        <v>0</v>
      </c>
      <c r="L762" s="165">
        <f t="shared" si="231"/>
        <v>0</v>
      </c>
      <c r="M762" s="29"/>
    </row>
    <row r="763" spans="1:13" s="2" customFormat="1" ht="33.6" x14ac:dyDescent="0.15">
      <c r="A763" s="331"/>
      <c r="B763" s="331"/>
      <c r="C763" s="176" t="s">
        <v>1006</v>
      </c>
      <c r="D763" s="170" t="s">
        <v>1649</v>
      </c>
      <c r="E763" s="358">
        <v>5</v>
      </c>
      <c r="F763" s="159" t="s">
        <v>223</v>
      </c>
      <c r="G763" s="160">
        <v>0</v>
      </c>
      <c r="H763" s="160">
        <v>0</v>
      </c>
      <c r="I763" s="160">
        <f t="shared" si="228"/>
        <v>0</v>
      </c>
      <c r="J763" s="160">
        <f t="shared" si="229"/>
        <v>0</v>
      </c>
      <c r="K763" s="160">
        <f t="shared" si="230"/>
        <v>0</v>
      </c>
      <c r="L763" s="165">
        <f t="shared" si="231"/>
        <v>0</v>
      </c>
      <c r="M763" s="29"/>
    </row>
    <row r="764" spans="1:13" s="1" customFormat="1" ht="16.8" x14ac:dyDescent="0.15">
      <c r="A764" s="331"/>
      <c r="B764" s="331"/>
      <c r="C764" s="176" t="s">
        <v>1007</v>
      </c>
      <c r="D764" s="170" t="s">
        <v>559</v>
      </c>
      <c r="E764" s="171">
        <v>1</v>
      </c>
      <c r="F764" s="159" t="s">
        <v>223</v>
      </c>
      <c r="G764" s="160">
        <v>0</v>
      </c>
      <c r="H764" s="160">
        <v>0</v>
      </c>
      <c r="I764" s="160">
        <f t="shared" si="228"/>
        <v>0</v>
      </c>
      <c r="J764" s="160">
        <f t="shared" si="229"/>
        <v>0</v>
      </c>
      <c r="K764" s="160">
        <f t="shared" si="230"/>
        <v>0</v>
      </c>
      <c r="L764" s="165">
        <f t="shared" si="231"/>
        <v>0</v>
      </c>
      <c r="M764" s="29"/>
    </row>
    <row r="765" spans="1:13" s="1" customFormat="1" ht="42" x14ac:dyDescent="0.15">
      <c r="A765" s="331"/>
      <c r="B765" s="331"/>
      <c r="C765" s="176" t="s">
        <v>1008</v>
      </c>
      <c r="D765" s="170" t="s">
        <v>1650</v>
      </c>
      <c r="E765" s="358">
        <v>40</v>
      </c>
      <c r="F765" s="159" t="s">
        <v>223</v>
      </c>
      <c r="G765" s="160">
        <v>0</v>
      </c>
      <c r="H765" s="160">
        <v>0</v>
      </c>
      <c r="I765" s="160">
        <f t="shared" si="228"/>
        <v>0</v>
      </c>
      <c r="J765" s="160">
        <f t="shared" si="229"/>
        <v>0</v>
      </c>
      <c r="K765" s="160">
        <f t="shared" si="230"/>
        <v>0</v>
      </c>
      <c r="L765" s="165">
        <f t="shared" si="231"/>
        <v>0</v>
      </c>
      <c r="M765" s="29"/>
    </row>
    <row r="766" spans="1:13" s="1" customFormat="1" ht="16.8" x14ac:dyDescent="0.15">
      <c r="A766" s="331"/>
      <c r="B766" s="331"/>
      <c r="C766" s="176" t="s">
        <v>1009</v>
      </c>
      <c r="D766" s="170" t="s">
        <v>560</v>
      </c>
      <c r="E766" s="171">
        <v>1</v>
      </c>
      <c r="F766" s="159" t="s">
        <v>223</v>
      </c>
      <c r="G766" s="160">
        <v>0</v>
      </c>
      <c r="H766" s="160">
        <v>0</v>
      </c>
      <c r="I766" s="160">
        <f t="shared" si="228"/>
        <v>0</v>
      </c>
      <c r="J766" s="160">
        <f t="shared" si="229"/>
        <v>0</v>
      </c>
      <c r="K766" s="160">
        <f t="shared" si="230"/>
        <v>0</v>
      </c>
      <c r="L766" s="165">
        <f t="shared" si="231"/>
        <v>0</v>
      </c>
      <c r="M766" s="29"/>
    </row>
    <row r="767" spans="1:13" s="10" customFormat="1" ht="42" x14ac:dyDescent="0.15">
      <c r="A767" s="331"/>
      <c r="B767" s="331"/>
      <c r="C767" s="176" t="s">
        <v>1010</v>
      </c>
      <c r="D767" s="170" t="s">
        <v>1651</v>
      </c>
      <c r="E767" s="358">
        <v>12</v>
      </c>
      <c r="F767" s="159" t="s">
        <v>223</v>
      </c>
      <c r="G767" s="160">
        <v>0</v>
      </c>
      <c r="H767" s="160">
        <v>0</v>
      </c>
      <c r="I767" s="160">
        <f t="shared" si="228"/>
        <v>0</v>
      </c>
      <c r="J767" s="160">
        <f t="shared" si="229"/>
        <v>0</v>
      </c>
      <c r="K767" s="160">
        <f t="shared" si="230"/>
        <v>0</v>
      </c>
      <c r="L767" s="165">
        <f t="shared" si="231"/>
        <v>0</v>
      </c>
      <c r="M767" s="23"/>
    </row>
    <row r="768" spans="1:13" s="10" customFormat="1" ht="42" x14ac:dyDescent="0.15">
      <c r="A768" s="331"/>
      <c r="B768" s="331"/>
      <c r="C768" s="176" t="s">
        <v>1011</v>
      </c>
      <c r="D768" s="170" t="s">
        <v>1652</v>
      </c>
      <c r="E768" s="358">
        <v>38</v>
      </c>
      <c r="F768" s="159" t="s">
        <v>223</v>
      </c>
      <c r="G768" s="160">
        <v>0</v>
      </c>
      <c r="H768" s="160">
        <v>0</v>
      </c>
      <c r="I768" s="160">
        <f t="shared" si="228"/>
        <v>0</v>
      </c>
      <c r="J768" s="160">
        <f t="shared" si="229"/>
        <v>0</v>
      </c>
      <c r="K768" s="160">
        <f t="shared" si="230"/>
        <v>0</v>
      </c>
      <c r="L768" s="165">
        <f t="shared" si="231"/>
        <v>0</v>
      </c>
      <c r="M768" s="23"/>
    </row>
    <row r="769" spans="1:13" s="182" customFormat="1" ht="42" x14ac:dyDescent="0.15">
      <c r="A769" s="331"/>
      <c r="B769" s="331"/>
      <c r="C769" s="176" t="s">
        <v>1012</v>
      </c>
      <c r="D769" s="170" t="s">
        <v>1653</v>
      </c>
      <c r="E769" s="358">
        <v>35</v>
      </c>
      <c r="F769" s="159" t="s">
        <v>223</v>
      </c>
      <c r="G769" s="160">
        <v>0</v>
      </c>
      <c r="H769" s="160">
        <v>0</v>
      </c>
      <c r="I769" s="160">
        <f t="shared" si="228"/>
        <v>0</v>
      </c>
      <c r="J769" s="160">
        <f t="shared" si="229"/>
        <v>0</v>
      </c>
      <c r="K769" s="160">
        <f t="shared" si="230"/>
        <v>0</v>
      </c>
      <c r="L769" s="165">
        <f t="shared" si="231"/>
        <v>0</v>
      </c>
      <c r="M769" s="24"/>
    </row>
    <row r="770" spans="1:13" s="2" customFormat="1" ht="16.8" x14ac:dyDescent="0.15">
      <c r="A770" s="331"/>
      <c r="B770" s="331"/>
      <c r="C770" s="176" t="s">
        <v>1013</v>
      </c>
      <c r="D770" s="170" t="s">
        <v>561</v>
      </c>
      <c r="E770" s="171">
        <v>1</v>
      </c>
      <c r="F770" s="159" t="s">
        <v>223</v>
      </c>
      <c r="G770" s="160">
        <v>0</v>
      </c>
      <c r="H770" s="160">
        <v>0</v>
      </c>
      <c r="I770" s="160">
        <f t="shared" si="228"/>
        <v>0</v>
      </c>
      <c r="J770" s="160">
        <f t="shared" si="229"/>
        <v>0</v>
      </c>
      <c r="K770" s="160">
        <f t="shared" si="230"/>
        <v>0</v>
      </c>
      <c r="L770" s="165">
        <f t="shared" si="231"/>
        <v>0</v>
      </c>
      <c r="M770" s="11"/>
    </row>
    <row r="771" spans="1:13" s="2" customFormat="1" ht="16.8" x14ac:dyDescent="0.15">
      <c r="A771" s="331"/>
      <c r="B771" s="331"/>
      <c r="C771" s="176" t="s">
        <v>1014</v>
      </c>
      <c r="D771" s="170" t="s">
        <v>1655</v>
      </c>
      <c r="E771" s="358">
        <v>7</v>
      </c>
      <c r="F771" s="159" t="s">
        <v>223</v>
      </c>
      <c r="G771" s="160">
        <v>0</v>
      </c>
      <c r="H771" s="160">
        <v>0</v>
      </c>
      <c r="I771" s="160">
        <f t="shared" si="228"/>
        <v>0</v>
      </c>
      <c r="J771" s="160">
        <f t="shared" si="229"/>
        <v>0</v>
      </c>
      <c r="K771" s="160">
        <f t="shared" si="230"/>
        <v>0</v>
      </c>
      <c r="L771" s="165">
        <f t="shared" si="231"/>
        <v>0</v>
      </c>
      <c r="M771" s="29"/>
    </row>
    <row r="772" spans="1:13" s="1" customFormat="1" ht="50.4" x14ac:dyDescent="0.15">
      <c r="A772" s="331"/>
      <c r="B772" s="331"/>
      <c r="C772" s="176" t="s">
        <v>1015</v>
      </c>
      <c r="D772" s="170" t="s">
        <v>1656</v>
      </c>
      <c r="E772" s="358">
        <v>24</v>
      </c>
      <c r="F772" s="159" t="s">
        <v>223</v>
      </c>
      <c r="G772" s="160">
        <v>0</v>
      </c>
      <c r="H772" s="160">
        <v>0</v>
      </c>
      <c r="I772" s="160">
        <f t="shared" si="228"/>
        <v>0</v>
      </c>
      <c r="J772" s="160">
        <f t="shared" si="229"/>
        <v>0</v>
      </c>
      <c r="K772" s="160">
        <f t="shared" si="230"/>
        <v>0</v>
      </c>
      <c r="L772" s="165">
        <f t="shared" si="231"/>
        <v>0</v>
      </c>
      <c r="M772" s="29"/>
    </row>
    <row r="773" spans="1:13" s="10" customFormat="1" ht="16.8" x14ac:dyDescent="0.15">
      <c r="A773" s="331"/>
      <c r="B773" s="331"/>
      <c r="C773" s="176" t="s">
        <v>1016</v>
      </c>
      <c r="D773" s="170" t="s">
        <v>1654</v>
      </c>
      <c r="E773" s="358">
        <v>5</v>
      </c>
      <c r="F773" s="159" t="s">
        <v>223</v>
      </c>
      <c r="G773" s="160">
        <v>0</v>
      </c>
      <c r="H773" s="160">
        <v>0</v>
      </c>
      <c r="I773" s="160">
        <f t="shared" si="228"/>
        <v>0</v>
      </c>
      <c r="J773" s="160">
        <f t="shared" si="229"/>
        <v>0</v>
      </c>
      <c r="K773" s="160">
        <f t="shared" si="230"/>
        <v>0</v>
      </c>
      <c r="L773" s="165">
        <f t="shared" si="231"/>
        <v>0</v>
      </c>
      <c r="M773" s="23"/>
    </row>
    <row r="774" spans="1:13" s="10" customFormat="1" ht="8.4" x14ac:dyDescent="0.15">
      <c r="A774" s="331"/>
      <c r="B774" s="331"/>
      <c r="C774" s="176"/>
      <c r="D774" s="203" t="s">
        <v>13</v>
      </c>
      <c r="E774" s="160"/>
      <c r="F774" s="159"/>
      <c r="G774" s="160"/>
      <c r="H774" s="160"/>
      <c r="I774" s="160"/>
      <c r="J774" s="172">
        <f>SUM(J747:J773)</f>
        <v>0</v>
      </c>
      <c r="K774" s="172">
        <f>SUM(K747:K773)</f>
        <v>0</v>
      </c>
      <c r="L774" s="204">
        <f>SUM(L747:L773)</f>
        <v>0</v>
      </c>
      <c r="M774" s="23"/>
    </row>
    <row r="775" spans="1:13" s="182" customFormat="1" ht="8.4" x14ac:dyDescent="0.15">
      <c r="A775" s="331"/>
      <c r="B775" s="331"/>
      <c r="C775" s="342"/>
      <c r="D775" s="32"/>
      <c r="E775" s="174"/>
      <c r="F775" s="173"/>
      <c r="G775" s="174"/>
      <c r="H775" s="174"/>
      <c r="I775" s="174"/>
      <c r="J775" s="174"/>
      <c r="K775" s="174"/>
      <c r="L775" s="175"/>
      <c r="M775" s="24"/>
    </row>
    <row r="776" spans="1:13" s="1" customFormat="1" ht="8.4" x14ac:dyDescent="0.15">
      <c r="A776" s="331"/>
      <c r="B776" s="331"/>
      <c r="C776" s="176"/>
      <c r="D776" s="170"/>
      <c r="E776" s="171"/>
      <c r="F776" s="159"/>
      <c r="G776" s="160"/>
      <c r="H776" s="160"/>
      <c r="I776" s="160"/>
      <c r="J776" s="160"/>
      <c r="K776" s="160"/>
      <c r="L776" s="165"/>
      <c r="M776" s="29"/>
    </row>
    <row r="777" spans="1:13" s="2" customFormat="1" ht="8.4" x14ac:dyDescent="0.15">
      <c r="A777" s="331"/>
      <c r="B777" s="331"/>
      <c r="C777" s="341" t="s">
        <v>585</v>
      </c>
      <c r="D777" s="169" t="s">
        <v>354</v>
      </c>
      <c r="E777" s="201"/>
      <c r="F777" s="202"/>
      <c r="G777" s="160"/>
      <c r="H777" s="160"/>
      <c r="I777" s="160"/>
      <c r="J777" s="160"/>
      <c r="K777" s="160"/>
      <c r="L777" s="165"/>
      <c r="M777" s="29"/>
    </row>
    <row r="778" spans="1:13" s="1" customFormat="1" ht="25.2" x14ac:dyDescent="0.15">
      <c r="A778" s="331"/>
      <c r="B778" s="331"/>
      <c r="C778" s="176" t="s">
        <v>1017</v>
      </c>
      <c r="D778" s="170" t="s">
        <v>1657</v>
      </c>
      <c r="E778" s="358">
        <v>3</v>
      </c>
      <c r="F778" s="159" t="s">
        <v>223</v>
      </c>
      <c r="G778" s="160">
        <v>0</v>
      </c>
      <c r="H778" s="160">
        <v>0</v>
      </c>
      <c r="I778" s="160">
        <f>G778+H778</f>
        <v>0</v>
      </c>
      <c r="J778" s="160">
        <f>TRUNC(E778*G778,2)</f>
        <v>0</v>
      </c>
      <c r="K778" s="160">
        <f>L778-J778</f>
        <v>0</v>
      </c>
      <c r="L778" s="165">
        <f>TRUNC(E778*I778,2)</f>
        <v>0</v>
      </c>
      <c r="M778" s="29"/>
    </row>
    <row r="779" spans="1:13" s="1" customFormat="1" ht="16.8" x14ac:dyDescent="0.15">
      <c r="A779" s="331"/>
      <c r="B779" s="331"/>
      <c r="C779" s="176" t="s">
        <v>1018</v>
      </c>
      <c r="D779" s="170" t="s">
        <v>1658</v>
      </c>
      <c r="E779" s="358">
        <v>3</v>
      </c>
      <c r="F779" s="159" t="s">
        <v>223</v>
      </c>
      <c r="G779" s="160">
        <v>0</v>
      </c>
      <c r="H779" s="160">
        <v>0</v>
      </c>
      <c r="I779" s="160">
        <f>G779+H779</f>
        <v>0</v>
      </c>
      <c r="J779" s="160">
        <f>TRUNC(E779*G779,2)</f>
        <v>0</v>
      </c>
      <c r="K779" s="160">
        <f>L779-J779</f>
        <v>0</v>
      </c>
      <c r="L779" s="165">
        <f>TRUNC(E779*I779,2)</f>
        <v>0</v>
      </c>
      <c r="M779" s="29"/>
    </row>
    <row r="780" spans="1:13" s="1" customFormat="1" ht="8.4" x14ac:dyDescent="0.15">
      <c r="A780" s="331"/>
      <c r="B780" s="331"/>
      <c r="C780" s="176"/>
      <c r="D780" s="203" t="s">
        <v>13</v>
      </c>
      <c r="E780" s="160"/>
      <c r="F780" s="159"/>
      <c r="G780" s="160"/>
      <c r="H780" s="160"/>
      <c r="I780" s="160"/>
      <c r="J780" s="172">
        <f>SUM(J778:J779)</f>
        <v>0</v>
      </c>
      <c r="K780" s="172">
        <f>SUM(K778:K779)</f>
        <v>0</v>
      </c>
      <c r="L780" s="204">
        <f>SUM(L778:L779)</f>
        <v>0</v>
      </c>
      <c r="M780" s="29"/>
    </row>
    <row r="781" spans="1:13" s="10" customFormat="1" ht="8.4" x14ac:dyDescent="0.15">
      <c r="A781" s="331"/>
      <c r="B781" s="331"/>
      <c r="C781" s="342"/>
      <c r="D781" s="32"/>
      <c r="E781" s="174"/>
      <c r="F781" s="173"/>
      <c r="G781" s="174"/>
      <c r="H781" s="174"/>
      <c r="I781" s="174"/>
      <c r="J781" s="174"/>
      <c r="K781" s="174"/>
      <c r="L781" s="175"/>
      <c r="M781" s="28"/>
    </row>
    <row r="782" spans="1:13" s="10" customFormat="1" ht="8.4" x14ac:dyDescent="0.15">
      <c r="A782" s="331"/>
      <c r="B782" s="331"/>
      <c r="C782" s="176"/>
      <c r="D782" s="170"/>
      <c r="E782" s="171"/>
      <c r="F782" s="159"/>
      <c r="G782" s="160"/>
      <c r="H782" s="160"/>
      <c r="I782" s="160"/>
      <c r="J782" s="160"/>
      <c r="K782" s="160"/>
      <c r="L782" s="165"/>
      <c r="M782" s="28"/>
    </row>
    <row r="783" spans="1:13" s="10" customFormat="1" ht="8.4" x14ac:dyDescent="0.15">
      <c r="A783" s="331"/>
      <c r="B783" s="331"/>
      <c r="C783" s="341" t="s">
        <v>586</v>
      </c>
      <c r="D783" s="169" t="s">
        <v>355</v>
      </c>
      <c r="E783" s="201"/>
      <c r="F783" s="202"/>
      <c r="G783" s="160"/>
      <c r="H783" s="160"/>
      <c r="I783" s="160"/>
      <c r="J783" s="160"/>
      <c r="K783" s="160"/>
      <c r="L783" s="165"/>
      <c r="M783" s="28"/>
    </row>
    <row r="784" spans="1:13" s="10" customFormat="1" ht="16.8" x14ac:dyDescent="0.15">
      <c r="A784" s="331"/>
      <c r="B784" s="331"/>
      <c r="C784" s="176" t="s">
        <v>1019</v>
      </c>
      <c r="D784" s="170" t="s">
        <v>1659</v>
      </c>
      <c r="E784" s="359">
        <v>3</v>
      </c>
      <c r="F784" s="202" t="s">
        <v>223</v>
      </c>
      <c r="G784" s="160">
        <v>0</v>
      </c>
      <c r="H784" s="160">
        <v>0</v>
      </c>
      <c r="I784" s="160">
        <f>G784+H784</f>
        <v>0</v>
      </c>
      <c r="J784" s="160">
        <f>TRUNC(E784*G784,2)</f>
        <v>0</v>
      </c>
      <c r="K784" s="160">
        <f>L784-J784</f>
        <v>0</v>
      </c>
      <c r="L784" s="165">
        <f>TRUNC(E784*I784,2)</f>
        <v>0</v>
      </c>
      <c r="M784" s="23"/>
    </row>
    <row r="785" spans="1:13" s="10" customFormat="1" ht="16.8" x14ac:dyDescent="0.15">
      <c r="A785" s="333"/>
      <c r="B785" s="333"/>
      <c r="C785" s="176" t="s">
        <v>1020</v>
      </c>
      <c r="D785" s="170" t="s">
        <v>563</v>
      </c>
      <c r="E785" s="171">
        <v>1</v>
      </c>
      <c r="F785" s="159" t="s">
        <v>223</v>
      </c>
      <c r="G785" s="160">
        <v>0</v>
      </c>
      <c r="H785" s="160">
        <v>0</v>
      </c>
      <c r="I785" s="160">
        <f>G785+H785</f>
        <v>0</v>
      </c>
      <c r="J785" s="160">
        <f>TRUNC(E785*G785,2)</f>
        <v>0</v>
      </c>
      <c r="K785" s="160">
        <f>L785-J785</f>
        <v>0</v>
      </c>
      <c r="L785" s="165">
        <f>TRUNC(E785*I785,2)</f>
        <v>0</v>
      </c>
      <c r="M785" s="23"/>
    </row>
    <row r="786" spans="1:13" s="10" customFormat="1" ht="8.4" x14ac:dyDescent="0.15">
      <c r="A786" s="331"/>
      <c r="B786" s="331"/>
      <c r="C786" s="176"/>
      <c r="D786" s="203" t="s">
        <v>13</v>
      </c>
      <c r="E786" s="160"/>
      <c r="F786" s="159"/>
      <c r="G786" s="160"/>
      <c r="H786" s="160"/>
      <c r="I786" s="160"/>
      <c r="J786" s="172">
        <f>SUM(J784:J785)</f>
        <v>0</v>
      </c>
      <c r="K786" s="172">
        <f>SUM(K784:K785)</f>
        <v>0</v>
      </c>
      <c r="L786" s="204">
        <f>SUM(L784:L785)</f>
        <v>0</v>
      </c>
      <c r="M786" s="23"/>
    </row>
    <row r="787" spans="1:13" s="10" customFormat="1" ht="8.4" x14ac:dyDescent="0.15">
      <c r="A787" s="331"/>
      <c r="B787" s="331"/>
      <c r="C787" s="342"/>
      <c r="D787" s="32"/>
      <c r="E787" s="174"/>
      <c r="F787" s="173"/>
      <c r="G787" s="174"/>
      <c r="H787" s="174"/>
      <c r="I787" s="174"/>
      <c r="J787" s="174"/>
      <c r="K787" s="174"/>
      <c r="L787" s="175"/>
      <c r="M787" s="23"/>
    </row>
    <row r="788" spans="1:13" s="10" customFormat="1" ht="8.4" x14ac:dyDescent="0.15">
      <c r="A788" s="331"/>
      <c r="B788" s="331"/>
      <c r="C788" s="176"/>
      <c r="D788" s="170"/>
      <c r="E788" s="171"/>
      <c r="F788" s="159"/>
      <c r="G788" s="160"/>
      <c r="H788" s="160"/>
      <c r="I788" s="160"/>
      <c r="J788" s="160"/>
      <c r="K788" s="160"/>
      <c r="L788" s="165"/>
      <c r="M788" s="28"/>
    </row>
    <row r="789" spans="1:13" s="10" customFormat="1" ht="8.4" x14ac:dyDescent="0.15">
      <c r="A789" s="331"/>
      <c r="B789" s="331"/>
      <c r="C789" s="341" t="s">
        <v>587</v>
      </c>
      <c r="D789" s="169" t="s">
        <v>356</v>
      </c>
      <c r="E789" s="201"/>
      <c r="F789" s="202"/>
      <c r="G789" s="160"/>
      <c r="H789" s="160"/>
      <c r="I789" s="160"/>
      <c r="J789" s="160"/>
      <c r="K789" s="160"/>
      <c r="L789" s="165"/>
      <c r="M789" s="28"/>
    </row>
    <row r="790" spans="1:13" s="10" customFormat="1" ht="33.6" x14ac:dyDescent="0.15">
      <c r="A790" s="331"/>
      <c r="B790" s="331"/>
      <c r="C790" s="176" t="s">
        <v>1021</v>
      </c>
      <c r="D790" s="170" t="s">
        <v>1660</v>
      </c>
      <c r="E790" s="358">
        <v>18</v>
      </c>
      <c r="F790" s="159" t="s">
        <v>223</v>
      </c>
      <c r="G790" s="160">
        <v>0</v>
      </c>
      <c r="H790" s="160">
        <v>0</v>
      </c>
      <c r="I790" s="160">
        <f>G790+H790</f>
        <v>0</v>
      </c>
      <c r="J790" s="160">
        <f>TRUNC(E790*G790,2)</f>
        <v>0</v>
      </c>
      <c r="K790" s="160">
        <f>L790-J790</f>
        <v>0</v>
      </c>
      <c r="L790" s="165">
        <f>TRUNC(E790*I790,2)</f>
        <v>0</v>
      </c>
      <c r="M790" s="28"/>
    </row>
    <row r="791" spans="1:13" s="10" customFormat="1" ht="42" x14ac:dyDescent="0.15">
      <c r="A791" s="331"/>
      <c r="B791" s="331"/>
      <c r="C791" s="176" t="s">
        <v>1022</v>
      </c>
      <c r="D791" s="170" t="s">
        <v>1661</v>
      </c>
      <c r="E791" s="358">
        <v>41</v>
      </c>
      <c r="F791" s="159" t="s">
        <v>223</v>
      </c>
      <c r="G791" s="160">
        <v>0</v>
      </c>
      <c r="H791" s="160">
        <v>0</v>
      </c>
      <c r="I791" s="160">
        <f>G791+H791</f>
        <v>0</v>
      </c>
      <c r="J791" s="160">
        <f>TRUNC(E791*G791,2)</f>
        <v>0</v>
      </c>
      <c r="K791" s="160">
        <f>L791-J791</f>
        <v>0</v>
      </c>
      <c r="L791" s="165">
        <f>TRUNC(E791*I791,2)</f>
        <v>0</v>
      </c>
      <c r="M791" s="28"/>
    </row>
    <row r="792" spans="1:13" s="10" customFormat="1" ht="16.8" x14ac:dyDescent="0.15">
      <c r="A792" s="331"/>
      <c r="B792" s="331"/>
      <c r="C792" s="176" t="s">
        <v>1023</v>
      </c>
      <c r="D792" s="170" t="s">
        <v>1662</v>
      </c>
      <c r="E792" s="358">
        <v>3</v>
      </c>
      <c r="F792" s="159" t="s">
        <v>223</v>
      </c>
      <c r="G792" s="160">
        <v>0</v>
      </c>
      <c r="H792" s="160">
        <v>0</v>
      </c>
      <c r="I792" s="160">
        <f>G792+H792</f>
        <v>0</v>
      </c>
      <c r="J792" s="160">
        <f>TRUNC(E792*G792,2)</f>
        <v>0</v>
      </c>
      <c r="K792" s="160">
        <f>L792-J792</f>
        <v>0</v>
      </c>
      <c r="L792" s="165">
        <f>TRUNC(E792*I792,2)</f>
        <v>0</v>
      </c>
      <c r="M792" s="23"/>
    </row>
    <row r="793" spans="1:13" s="10" customFormat="1" ht="16.8" x14ac:dyDescent="0.15">
      <c r="A793" s="331"/>
      <c r="B793" s="331"/>
      <c r="C793" s="176" t="s">
        <v>1024</v>
      </c>
      <c r="D793" s="170" t="s">
        <v>1663</v>
      </c>
      <c r="E793" s="358">
        <v>2</v>
      </c>
      <c r="F793" s="159" t="s">
        <v>223</v>
      </c>
      <c r="G793" s="160">
        <v>0</v>
      </c>
      <c r="H793" s="160">
        <v>0</v>
      </c>
      <c r="I793" s="160">
        <f>G793+H793</f>
        <v>0</v>
      </c>
      <c r="J793" s="160">
        <f>TRUNC(E793*G793,2)</f>
        <v>0</v>
      </c>
      <c r="K793" s="160">
        <f>L793-J793</f>
        <v>0</v>
      </c>
      <c r="L793" s="165">
        <f>TRUNC(E793*I793,2)</f>
        <v>0</v>
      </c>
      <c r="M793" s="23"/>
    </row>
    <row r="794" spans="1:13" s="182" customFormat="1" ht="8.4" x14ac:dyDescent="0.15">
      <c r="A794" s="331"/>
      <c r="B794" s="331"/>
      <c r="C794" s="176"/>
      <c r="D794" s="203" t="s">
        <v>13</v>
      </c>
      <c r="E794" s="160"/>
      <c r="F794" s="159"/>
      <c r="G794" s="160"/>
      <c r="H794" s="160"/>
      <c r="I794" s="160"/>
      <c r="J794" s="172">
        <f>SUM(J790:J793)</f>
        <v>0</v>
      </c>
      <c r="K794" s="172">
        <f>SUM(K790:K793)</f>
        <v>0</v>
      </c>
      <c r="L794" s="204">
        <f>SUM(L790:L793)</f>
        <v>0</v>
      </c>
      <c r="M794" s="24"/>
    </row>
    <row r="795" spans="1:13" s="10" customFormat="1" ht="8.4" x14ac:dyDescent="0.15">
      <c r="A795" s="331"/>
      <c r="B795" s="331"/>
      <c r="C795" s="342"/>
      <c r="D795" s="32"/>
      <c r="E795" s="174"/>
      <c r="F795" s="173"/>
      <c r="G795" s="174"/>
      <c r="H795" s="174"/>
      <c r="I795" s="174"/>
      <c r="J795" s="174"/>
      <c r="K795" s="174"/>
      <c r="L795" s="175"/>
      <c r="M795" s="28"/>
    </row>
    <row r="796" spans="1:13" s="10" customFormat="1" ht="8.4" x14ac:dyDescent="0.15">
      <c r="A796" s="331"/>
      <c r="B796" s="331"/>
      <c r="C796" s="176"/>
      <c r="D796" s="170"/>
      <c r="E796" s="171"/>
      <c r="F796" s="159"/>
      <c r="G796" s="160"/>
      <c r="H796" s="160"/>
      <c r="I796" s="160"/>
      <c r="J796" s="160"/>
      <c r="K796" s="160"/>
      <c r="L796" s="165"/>
      <c r="M796" s="28"/>
    </row>
    <row r="797" spans="1:13" s="10" customFormat="1" ht="8.4" x14ac:dyDescent="0.15">
      <c r="A797" s="331"/>
      <c r="B797" s="331"/>
      <c r="C797" s="341" t="s">
        <v>588</v>
      </c>
      <c r="D797" s="169" t="s">
        <v>357</v>
      </c>
      <c r="E797" s="201"/>
      <c r="F797" s="202"/>
      <c r="G797" s="160"/>
      <c r="H797" s="160"/>
      <c r="I797" s="160"/>
      <c r="J797" s="160"/>
      <c r="K797" s="160"/>
      <c r="L797" s="165"/>
      <c r="M797" s="28"/>
    </row>
    <row r="798" spans="1:13" s="10" customFormat="1" ht="16.8" x14ac:dyDescent="0.15">
      <c r="A798" s="331"/>
      <c r="B798" s="331"/>
      <c r="C798" s="176" t="s">
        <v>1025</v>
      </c>
      <c r="D798" s="356" t="s">
        <v>1665</v>
      </c>
      <c r="E798" s="358">
        <v>23.6</v>
      </c>
      <c r="F798" s="159" t="s">
        <v>12</v>
      </c>
      <c r="G798" s="160">
        <v>0</v>
      </c>
      <c r="H798" s="160">
        <v>0</v>
      </c>
      <c r="I798" s="160">
        <f t="shared" ref="I798:I803" si="232">G798+H798</f>
        <v>0</v>
      </c>
      <c r="J798" s="160">
        <f t="shared" ref="J798:J803" si="233">TRUNC(E798*G798,2)</f>
        <v>0</v>
      </c>
      <c r="K798" s="160">
        <f t="shared" ref="K798:K803" si="234">L798-J798</f>
        <v>0</v>
      </c>
      <c r="L798" s="165">
        <f t="shared" ref="L798:L803" si="235">TRUNC(E798*I798,2)</f>
        <v>0</v>
      </c>
      <c r="M798" s="28"/>
    </row>
    <row r="799" spans="1:13" s="10" customFormat="1" ht="42" x14ac:dyDescent="0.15">
      <c r="A799" s="331"/>
      <c r="B799" s="331"/>
      <c r="C799" s="176" t="s">
        <v>1026</v>
      </c>
      <c r="D799" s="170" t="s">
        <v>1666</v>
      </c>
      <c r="E799" s="358">
        <v>284.19</v>
      </c>
      <c r="F799" s="159" t="s">
        <v>12</v>
      </c>
      <c r="G799" s="160">
        <v>0</v>
      </c>
      <c r="H799" s="160">
        <v>0</v>
      </c>
      <c r="I799" s="160">
        <f t="shared" si="232"/>
        <v>0</v>
      </c>
      <c r="J799" s="160">
        <f t="shared" si="233"/>
        <v>0</v>
      </c>
      <c r="K799" s="160">
        <f t="shared" si="234"/>
        <v>0</v>
      </c>
      <c r="L799" s="165">
        <f t="shared" si="235"/>
        <v>0</v>
      </c>
      <c r="M799" s="28"/>
    </row>
    <row r="800" spans="1:13" s="10" customFormat="1" ht="42" x14ac:dyDescent="0.15">
      <c r="A800" s="331"/>
      <c r="B800" s="331"/>
      <c r="C800" s="176" t="s">
        <v>1027</v>
      </c>
      <c r="D800" s="170" t="s">
        <v>1667</v>
      </c>
      <c r="E800" s="358">
        <v>516.87</v>
      </c>
      <c r="F800" s="159" t="s">
        <v>12</v>
      </c>
      <c r="G800" s="160">
        <v>0</v>
      </c>
      <c r="H800" s="160">
        <v>0</v>
      </c>
      <c r="I800" s="160">
        <f t="shared" si="232"/>
        <v>0</v>
      </c>
      <c r="J800" s="160">
        <f t="shared" si="233"/>
        <v>0</v>
      </c>
      <c r="K800" s="160">
        <f t="shared" si="234"/>
        <v>0</v>
      </c>
      <c r="L800" s="165">
        <f t="shared" si="235"/>
        <v>0</v>
      </c>
      <c r="M800" s="23"/>
    </row>
    <row r="801" spans="1:13" s="10" customFormat="1" ht="25.2" x14ac:dyDescent="0.15">
      <c r="A801" s="331"/>
      <c r="B801" s="331"/>
      <c r="C801" s="176" t="s">
        <v>1028</v>
      </c>
      <c r="D801" s="170" t="s">
        <v>1668</v>
      </c>
      <c r="E801" s="358">
        <v>0.74</v>
      </c>
      <c r="F801" s="159" t="s">
        <v>12</v>
      </c>
      <c r="G801" s="160">
        <v>0</v>
      </c>
      <c r="H801" s="160">
        <v>0</v>
      </c>
      <c r="I801" s="160">
        <f t="shared" si="232"/>
        <v>0</v>
      </c>
      <c r="J801" s="160">
        <f t="shared" si="233"/>
        <v>0</v>
      </c>
      <c r="K801" s="160">
        <f t="shared" si="234"/>
        <v>0</v>
      </c>
      <c r="L801" s="165">
        <f t="shared" si="235"/>
        <v>0</v>
      </c>
      <c r="M801" s="23"/>
    </row>
    <row r="802" spans="1:13" s="182" customFormat="1" ht="42" x14ac:dyDescent="0.15">
      <c r="A802" s="331"/>
      <c r="B802" s="331"/>
      <c r="C802" s="176" t="s">
        <v>1029</v>
      </c>
      <c r="D802" s="170" t="s">
        <v>1669</v>
      </c>
      <c r="E802" s="358">
        <v>29.19</v>
      </c>
      <c r="F802" s="159" t="s">
        <v>12</v>
      </c>
      <c r="G802" s="160">
        <v>0</v>
      </c>
      <c r="H802" s="160">
        <v>0</v>
      </c>
      <c r="I802" s="160">
        <f t="shared" si="232"/>
        <v>0</v>
      </c>
      <c r="J802" s="160">
        <f t="shared" si="233"/>
        <v>0</v>
      </c>
      <c r="K802" s="160">
        <f t="shared" si="234"/>
        <v>0</v>
      </c>
      <c r="L802" s="165">
        <f t="shared" si="235"/>
        <v>0</v>
      </c>
      <c r="M802" s="24"/>
    </row>
    <row r="803" spans="1:13" s="10" customFormat="1" ht="25.2" x14ac:dyDescent="0.15">
      <c r="A803" s="331"/>
      <c r="B803" s="331"/>
      <c r="C803" s="176" t="s">
        <v>1664</v>
      </c>
      <c r="D803" s="170" t="s">
        <v>1670</v>
      </c>
      <c r="E803" s="358">
        <v>65.040000000000006</v>
      </c>
      <c r="F803" s="159" t="s">
        <v>12</v>
      </c>
      <c r="G803" s="160">
        <v>0</v>
      </c>
      <c r="H803" s="160">
        <v>0</v>
      </c>
      <c r="I803" s="160">
        <f t="shared" si="232"/>
        <v>0</v>
      </c>
      <c r="J803" s="160">
        <f t="shared" si="233"/>
        <v>0</v>
      </c>
      <c r="K803" s="160">
        <f t="shared" si="234"/>
        <v>0</v>
      </c>
      <c r="L803" s="165">
        <f t="shared" si="235"/>
        <v>0</v>
      </c>
      <c r="M803" s="28"/>
    </row>
    <row r="804" spans="1:13" s="10" customFormat="1" ht="8.4" x14ac:dyDescent="0.15">
      <c r="A804" s="331"/>
      <c r="B804" s="331"/>
      <c r="C804" s="176"/>
      <c r="D804" s="203" t="s">
        <v>13</v>
      </c>
      <c r="E804" s="160"/>
      <c r="F804" s="159"/>
      <c r="G804" s="160"/>
      <c r="H804" s="160"/>
      <c r="I804" s="160"/>
      <c r="J804" s="172">
        <f>SUM(J798:J803)</f>
        <v>0</v>
      </c>
      <c r="K804" s="172">
        <f>SUM(K798:K803)</f>
        <v>0</v>
      </c>
      <c r="L804" s="204">
        <f>SUM(L798:L803)</f>
        <v>0</v>
      </c>
      <c r="M804" s="28"/>
    </row>
    <row r="805" spans="1:13" s="10" customFormat="1" ht="8.4" x14ac:dyDescent="0.15">
      <c r="A805" s="331"/>
      <c r="B805" s="331"/>
      <c r="C805" s="342"/>
      <c r="D805" s="32"/>
      <c r="E805" s="174"/>
      <c r="F805" s="173"/>
      <c r="G805" s="174"/>
      <c r="H805" s="174"/>
      <c r="I805" s="174"/>
      <c r="J805" s="174"/>
      <c r="K805" s="174"/>
      <c r="L805" s="175"/>
      <c r="M805" s="28"/>
    </row>
    <row r="806" spans="1:13" s="183" customFormat="1" ht="8.4" x14ac:dyDescent="0.15">
      <c r="A806" s="331"/>
      <c r="B806" s="331"/>
      <c r="C806" s="176"/>
      <c r="D806" s="170"/>
      <c r="E806" s="171"/>
      <c r="F806" s="159"/>
      <c r="G806" s="160"/>
      <c r="H806" s="160"/>
      <c r="I806" s="160"/>
      <c r="J806" s="160"/>
      <c r="K806" s="160"/>
      <c r="L806" s="165"/>
      <c r="M806" s="28"/>
    </row>
    <row r="807" spans="1:13" s="10" customFormat="1" ht="8.4" x14ac:dyDescent="0.15">
      <c r="A807" s="331"/>
      <c r="B807" s="331"/>
      <c r="C807" s="344" t="s">
        <v>189</v>
      </c>
      <c r="D807" s="184" t="s">
        <v>358</v>
      </c>
      <c r="E807" s="201"/>
      <c r="F807" s="202"/>
      <c r="G807" s="160"/>
      <c r="H807" s="160"/>
      <c r="I807" s="160"/>
      <c r="J807" s="160"/>
      <c r="K807" s="160"/>
      <c r="L807" s="165"/>
      <c r="M807" s="28"/>
    </row>
    <row r="808" spans="1:13" s="10" customFormat="1" ht="8.4" x14ac:dyDescent="0.15">
      <c r="A808" s="331"/>
      <c r="B808" s="331"/>
      <c r="C808" s="341" t="s">
        <v>190</v>
      </c>
      <c r="D808" s="169" t="s">
        <v>353</v>
      </c>
      <c r="E808" s="201"/>
      <c r="F808" s="202"/>
      <c r="G808" s="160"/>
      <c r="H808" s="160"/>
      <c r="I808" s="160"/>
      <c r="J808" s="160"/>
      <c r="K808" s="160"/>
      <c r="L808" s="165"/>
      <c r="M808" s="28"/>
    </row>
    <row r="809" spans="1:13" s="10" customFormat="1" ht="16.8" x14ac:dyDescent="0.15">
      <c r="A809" s="331"/>
      <c r="B809" s="331"/>
      <c r="C809" s="176" t="s">
        <v>1030</v>
      </c>
      <c r="D809" s="170" t="s">
        <v>1671</v>
      </c>
      <c r="E809" s="358">
        <v>3</v>
      </c>
      <c r="F809" s="159" t="s">
        <v>223</v>
      </c>
      <c r="G809" s="160">
        <v>0</v>
      </c>
      <c r="H809" s="160">
        <v>0</v>
      </c>
      <c r="I809" s="160">
        <f>G809+H809</f>
        <v>0</v>
      </c>
      <c r="J809" s="160">
        <f>TRUNC(E809*G809,2)</f>
        <v>0</v>
      </c>
      <c r="K809" s="160">
        <f>L809-J809</f>
        <v>0</v>
      </c>
      <c r="L809" s="165">
        <f>TRUNC(E809*I809,2)</f>
        <v>0</v>
      </c>
      <c r="M809" s="28"/>
    </row>
    <row r="810" spans="1:13" s="10" customFormat="1" ht="33.6" x14ac:dyDescent="0.15">
      <c r="A810" s="331"/>
      <c r="B810" s="331"/>
      <c r="C810" s="176" t="s">
        <v>1031</v>
      </c>
      <c r="D810" s="170" t="s">
        <v>1672</v>
      </c>
      <c r="E810" s="358">
        <v>19</v>
      </c>
      <c r="F810" s="159" t="s">
        <v>223</v>
      </c>
      <c r="G810" s="160">
        <v>0</v>
      </c>
      <c r="H810" s="160">
        <v>0</v>
      </c>
      <c r="I810" s="160">
        <f>G810+H810</f>
        <v>0</v>
      </c>
      <c r="J810" s="160">
        <f>TRUNC(E810*G810,2)</f>
        <v>0</v>
      </c>
      <c r="K810" s="160">
        <f>L810-J810</f>
        <v>0</v>
      </c>
      <c r="L810" s="165">
        <f>TRUNC(E810*I810,2)</f>
        <v>0</v>
      </c>
      <c r="M810" s="28"/>
    </row>
    <row r="811" spans="1:13" s="10" customFormat="1" ht="8.4" x14ac:dyDescent="0.15">
      <c r="A811" s="331"/>
      <c r="B811" s="331"/>
      <c r="C811" s="176"/>
      <c r="D811" s="203" t="s">
        <v>13</v>
      </c>
      <c r="E811" s="160"/>
      <c r="F811" s="159"/>
      <c r="G811" s="160"/>
      <c r="H811" s="160"/>
      <c r="I811" s="160"/>
      <c r="J811" s="172">
        <f>SUM(J809:J810)</f>
        <v>0</v>
      </c>
      <c r="K811" s="172">
        <f>SUM(K809:K810)</f>
        <v>0</v>
      </c>
      <c r="L811" s="204">
        <f>SUM(L809:L810)</f>
        <v>0</v>
      </c>
      <c r="M811" s="28"/>
    </row>
    <row r="812" spans="1:13" s="10" customFormat="1" ht="8.4" x14ac:dyDescent="0.15">
      <c r="A812" s="331"/>
      <c r="B812" s="331"/>
      <c r="C812" s="342"/>
      <c r="D812" s="32"/>
      <c r="E812" s="174"/>
      <c r="F812" s="173"/>
      <c r="G812" s="174"/>
      <c r="H812" s="174"/>
      <c r="I812" s="174"/>
      <c r="J812" s="174"/>
      <c r="K812" s="174"/>
      <c r="L812" s="175"/>
      <c r="M812" s="28"/>
    </row>
    <row r="813" spans="1:13" s="10" customFormat="1" ht="8.4" x14ac:dyDescent="0.15">
      <c r="A813" s="331"/>
      <c r="B813" s="331"/>
      <c r="C813" s="176"/>
      <c r="D813" s="170"/>
      <c r="E813" s="171"/>
      <c r="F813" s="159"/>
      <c r="G813" s="160"/>
      <c r="H813" s="160"/>
      <c r="I813" s="160"/>
      <c r="J813" s="160"/>
      <c r="K813" s="160"/>
      <c r="L813" s="165"/>
      <c r="M813" s="23"/>
    </row>
    <row r="814" spans="1:13" s="10" customFormat="1" ht="8.4" x14ac:dyDescent="0.15">
      <c r="A814" s="333"/>
      <c r="B814" s="333"/>
      <c r="C814" s="341" t="s">
        <v>191</v>
      </c>
      <c r="D814" s="169" t="s">
        <v>357</v>
      </c>
      <c r="E814" s="201"/>
      <c r="F814" s="202"/>
      <c r="G814" s="160"/>
      <c r="H814" s="160"/>
      <c r="I814" s="160"/>
      <c r="J814" s="160"/>
      <c r="K814" s="160"/>
      <c r="L814" s="165"/>
      <c r="M814" s="23"/>
    </row>
    <row r="815" spans="1:13" s="10" customFormat="1" ht="33.6" x14ac:dyDescent="0.15">
      <c r="A815" s="331"/>
      <c r="B815" s="331"/>
      <c r="C815" s="176" t="s">
        <v>1032</v>
      </c>
      <c r="D815" s="170" t="s">
        <v>1673</v>
      </c>
      <c r="E815" s="358">
        <v>41.25</v>
      </c>
      <c r="F815" s="159" t="s">
        <v>12</v>
      </c>
      <c r="G815" s="160">
        <v>0</v>
      </c>
      <c r="H815" s="160">
        <v>0</v>
      </c>
      <c r="I815" s="160">
        <f>G815+H815</f>
        <v>0</v>
      </c>
      <c r="J815" s="160">
        <f>TRUNC(E815*G815,2)</f>
        <v>0</v>
      </c>
      <c r="K815" s="160">
        <f>L815-J815</f>
        <v>0</v>
      </c>
      <c r="L815" s="165">
        <f>TRUNC(E815*I815,2)</f>
        <v>0</v>
      </c>
      <c r="M815" s="23"/>
    </row>
    <row r="816" spans="1:13" s="10" customFormat="1" ht="8.4" x14ac:dyDescent="0.15">
      <c r="A816" s="331"/>
      <c r="B816" s="331"/>
      <c r="C816" s="176"/>
      <c r="D816" s="203" t="s">
        <v>13</v>
      </c>
      <c r="E816" s="160"/>
      <c r="F816" s="159"/>
      <c r="G816" s="160"/>
      <c r="H816" s="160"/>
      <c r="I816" s="160"/>
      <c r="J816" s="172">
        <f>SUM(J815)</f>
        <v>0</v>
      </c>
      <c r="K816" s="172">
        <f>SUM(K815)</f>
        <v>0</v>
      </c>
      <c r="L816" s="204">
        <f>SUM(L815)</f>
        <v>0</v>
      </c>
      <c r="M816" s="23"/>
    </row>
    <row r="817" spans="1:13" s="10" customFormat="1" ht="8.4" x14ac:dyDescent="0.15">
      <c r="A817" s="331"/>
      <c r="B817" s="331"/>
      <c r="C817" s="342"/>
      <c r="D817" s="32"/>
      <c r="E817" s="174"/>
      <c r="F817" s="173"/>
      <c r="G817" s="174"/>
      <c r="H817" s="174"/>
      <c r="I817" s="174"/>
      <c r="J817" s="174"/>
      <c r="K817" s="174"/>
      <c r="L817" s="175"/>
      <c r="M817" s="24"/>
    </row>
    <row r="818" spans="1:13" s="10" customFormat="1" ht="8.4" x14ac:dyDescent="0.15">
      <c r="A818" s="331"/>
      <c r="B818" s="331"/>
      <c r="C818" s="176"/>
      <c r="D818" s="170"/>
      <c r="E818" s="171"/>
      <c r="F818" s="159"/>
      <c r="G818" s="160"/>
      <c r="H818" s="160"/>
      <c r="I818" s="160"/>
      <c r="J818" s="160"/>
      <c r="K818" s="160"/>
      <c r="L818" s="165"/>
      <c r="M818" s="24"/>
    </row>
    <row r="819" spans="1:13" s="10" customFormat="1" ht="8.4" x14ac:dyDescent="0.15">
      <c r="A819" s="331"/>
      <c r="B819" s="331"/>
      <c r="C819" s="344" t="s">
        <v>192</v>
      </c>
      <c r="D819" s="184" t="s">
        <v>141</v>
      </c>
      <c r="E819" s="201"/>
      <c r="F819" s="202"/>
      <c r="G819" s="160"/>
      <c r="H819" s="160"/>
      <c r="I819" s="160"/>
      <c r="J819" s="160"/>
      <c r="K819" s="160"/>
      <c r="L819" s="165"/>
      <c r="M819" s="28"/>
    </row>
    <row r="820" spans="1:13" s="10" customFormat="1" ht="8.4" x14ac:dyDescent="0.15">
      <c r="A820" s="331"/>
      <c r="B820" s="331"/>
      <c r="C820" s="341" t="s">
        <v>193</v>
      </c>
      <c r="D820" s="169" t="s">
        <v>353</v>
      </c>
      <c r="E820" s="201"/>
      <c r="F820" s="202"/>
      <c r="G820" s="160"/>
      <c r="H820" s="160"/>
      <c r="I820" s="160"/>
      <c r="J820" s="160"/>
      <c r="K820" s="160"/>
      <c r="L820" s="165"/>
      <c r="M820" s="23"/>
    </row>
    <row r="821" spans="1:13" s="10" customFormat="1" ht="50.4" x14ac:dyDescent="0.15">
      <c r="A821" s="331"/>
      <c r="B821" s="331"/>
      <c r="C821" s="176" t="s">
        <v>1033</v>
      </c>
      <c r="D821" s="170" t="s">
        <v>1674</v>
      </c>
      <c r="E821" s="358">
        <v>67</v>
      </c>
      <c r="F821" s="159" t="s">
        <v>223</v>
      </c>
      <c r="G821" s="160">
        <v>0</v>
      </c>
      <c r="H821" s="160">
        <v>0</v>
      </c>
      <c r="I821" s="160">
        <f t="shared" ref="I821:I837" si="236">G821+H821</f>
        <v>0</v>
      </c>
      <c r="J821" s="160">
        <f t="shared" ref="J821:J837" si="237">TRUNC(E821*G821,2)</f>
        <v>0</v>
      </c>
      <c r="K821" s="160">
        <f t="shared" ref="K821:K837" si="238">L821-J821</f>
        <v>0</v>
      </c>
      <c r="L821" s="165">
        <f t="shared" ref="L821:L837" si="239">TRUNC(E821*I821,2)</f>
        <v>0</v>
      </c>
      <c r="M821" s="23"/>
    </row>
    <row r="822" spans="1:13" s="182" customFormat="1" ht="25.2" x14ac:dyDescent="0.15">
      <c r="A822" s="331"/>
      <c r="B822" s="331"/>
      <c r="C822" s="176" t="s">
        <v>1035</v>
      </c>
      <c r="D822" s="170" t="s">
        <v>1675</v>
      </c>
      <c r="E822" s="358">
        <v>3</v>
      </c>
      <c r="F822" s="159" t="s">
        <v>223</v>
      </c>
      <c r="G822" s="160">
        <v>0</v>
      </c>
      <c r="H822" s="160">
        <v>0</v>
      </c>
      <c r="I822" s="160">
        <f t="shared" si="236"/>
        <v>0</v>
      </c>
      <c r="J822" s="160">
        <f t="shared" si="237"/>
        <v>0</v>
      </c>
      <c r="K822" s="160">
        <f t="shared" si="238"/>
        <v>0</v>
      </c>
      <c r="L822" s="165">
        <f t="shared" si="239"/>
        <v>0</v>
      </c>
      <c r="M822" s="24"/>
    </row>
    <row r="823" spans="1:13" s="10" customFormat="1" ht="42" x14ac:dyDescent="0.15">
      <c r="A823" s="331"/>
      <c r="B823" s="331"/>
      <c r="C823" s="176" t="s">
        <v>1034</v>
      </c>
      <c r="D823" s="170" t="s">
        <v>1676</v>
      </c>
      <c r="E823" s="358">
        <v>12</v>
      </c>
      <c r="F823" s="159" t="s">
        <v>223</v>
      </c>
      <c r="G823" s="160">
        <v>0</v>
      </c>
      <c r="H823" s="160">
        <v>0</v>
      </c>
      <c r="I823" s="160">
        <f t="shared" si="236"/>
        <v>0</v>
      </c>
      <c r="J823" s="160">
        <f t="shared" si="237"/>
        <v>0</v>
      </c>
      <c r="K823" s="160">
        <f t="shared" si="238"/>
        <v>0</v>
      </c>
      <c r="L823" s="165">
        <f t="shared" si="239"/>
        <v>0</v>
      </c>
      <c r="M823" s="24"/>
    </row>
    <row r="824" spans="1:13" s="10" customFormat="1" ht="42" x14ac:dyDescent="0.15">
      <c r="A824" s="331"/>
      <c r="B824" s="331"/>
      <c r="C824" s="176" t="s">
        <v>1037</v>
      </c>
      <c r="D824" s="170" t="s">
        <v>1677</v>
      </c>
      <c r="E824" s="358">
        <v>93</v>
      </c>
      <c r="F824" s="159" t="s">
        <v>223</v>
      </c>
      <c r="G824" s="160">
        <v>0</v>
      </c>
      <c r="H824" s="160">
        <v>0</v>
      </c>
      <c r="I824" s="160">
        <f t="shared" si="236"/>
        <v>0</v>
      </c>
      <c r="J824" s="160">
        <f t="shared" si="237"/>
        <v>0</v>
      </c>
      <c r="K824" s="160">
        <f t="shared" si="238"/>
        <v>0</v>
      </c>
      <c r="L824" s="165">
        <f t="shared" si="239"/>
        <v>0</v>
      </c>
      <c r="M824" s="24"/>
    </row>
    <row r="825" spans="1:13" s="10" customFormat="1" ht="42" x14ac:dyDescent="0.15">
      <c r="A825" s="331"/>
      <c r="B825" s="331"/>
      <c r="C825" s="176" t="s">
        <v>1038</v>
      </c>
      <c r="D825" s="170" t="s">
        <v>1678</v>
      </c>
      <c r="E825" s="358">
        <v>194</v>
      </c>
      <c r="F825" s="159" t="s">
        <v>223</v>
      </c>
      <c r="G825" s="160">
        <v>0</v>
      </c>
      <c r="H825" s="160">
        <v>0</v>
      </c>
      <c r="I825" s="160">
        <f t="shared" si="236"/>
        <v>0</v>
      </c>
      <c r="J825" s="160">
        <f t="shared" si="237"/>
        <v>0</v>
      </c>
      <c r="K825" s="160">
        <f t="shared" si="238"/>
        <v>0</v>
      </c>
      <c r="L825" s="165">
        <f t="shared" si="239"/>
        <v>0</v>
      </c>
      <c r="M825" s="23"/>
    </row>
    <row r="826" spans="1:13" s="10" customFormat="1" ht="42" x14ac:dyDescent="0.15">
      <c r="A826" s="331"/>
      <c r="B826" s="331"/>
      <c r="C826" s="176" t="s">
        <v>1039</v>
      </c>
      <c r="D826" s="170" t="s">
        <v>1679</v>
      </c>
      <c r="E826" s="358">
        <v>12</v>
      </c>
      <c r="F826" s="159" t="s">
        <v>223</v>
      </c>
      <c r="G826" s="160">
        <v>0</v>
      </c>
      <c r="H826" s="160">
        <v>0</v>
      </c>
      <c r="I826" s="160">
        <f t="shared" si="236"/>
        <v>0</v>
      </c>
      <c r="J826" s="160">
        <f t="shared" si="237"/>
        <v>0</v>
      </c>
      <c r="K826" s="160">
        <f t="shared" si="238"/>
        <v>0</v>
      </c>
      <c r="L826" s="165">
        <f t="shared" si="239"/>
        <v>0</v>
      </c>
      <c r="M826" s="23"/>
    </row>
    <row r="827" spans="1:13" s="182" customFormat="1" ht="16.8" x14ac:dyDescent="0.15">
      <c r="A827" s="331"/>
      <c r="B827" s="331"/>
      <c r="C827" s="176" t="s">
        <v>1040</v>
      </c>
      <c r="D827" s="170" t="s">
        <v>1680</v>
      </c>
      <c r="E827" s="358">
        <v>13</v>
      </c>
      <c r="F827" s="159" t="s">
        <v>223</v>
      </c>
      <c r="G827" s="160">
        <v>0</v>
      </c>
      <c r="H827" s="160">
        <v>0</v>
      </c>
      <c r="I827" s="160">
        <f t="shared" si="236"/>
        <v>0</v>
      </c>
      <c r="J827" s="160">
        <f t="shared" si="237"/>
        <v>0</v>
      </c>
      <c r="K827" s="160">
        <f t="shared" si="238"/>
        <v>0</v>
      </c>
      <c r="L827" s="165">
        <f t="shared" si="239"/>
        <v>0</v>
      </c>
      <c r="M827" s="24"/>
    </row>
    <row r="828" spans="1:13" s="10" customFormat="1" ht="50.4" x14ac:dyDescent="0.15">
      <c r="A828" s="331"/>
      <c r="B828" s="331"/>
      <c r="C828" s="176" t="s">
        <v>1041</v>
      </c>
      <c r="D828" s="170" t="s">
        <v>1681</v>
      </c>
      <c r="E828" s="358">
        <v>99</v>
      </c>
      <c r="F828" s="159" t="s">
        <v>223</v>
      </c>
      <c r="G828" s="160">
        <v>0</v>
      </c>
      <c r="H828" s="160">
        <v>0</v>
      </c>
      <c r="I828" s="160">
        <f t="shared" si="236"/>
        <v>0</v>
      </c>
      <c r="J828" s="160">
        <f t="shared" si="237"/>
        <v>0</v>
      </c>
      <c r="K828" s="160">
        <f t="shared" si="238"/>
        <v>0</v>
      </c>
      <c r="L828" s="165">
        <f t="shared" si="239"/>
        <v>0</v>
      </c>
      <c r="M828" s="24"/>
    </row>
    <row r="829" spans="1:13" s="10" customFormat="1" ht="16.8" x14ac:dyDescent="0.15">
      <c r="A829" s="331"/>
      <c r="B829" s="331"/>
      <c r="C829" s="176" t="s">
        <v>1042</v>
      </c>
      <c r="D829" s="170" t="s">
        <v>1682</v>
      </c>
      <c r="E829" s="358">
        <v>3</v>
      </c>
      <c r="F829" s="159" t="s">
        <v>223</v>
      </c>
      <c r="G829" s="160">
        <v>0</v>
      </c>
      <c r="H829" s="160">
        <v>0</v>
      </c>
      <c r="I829" s="160">
        <f t="shared" si="236"/>
        <v>0</v>
      </c>
      <c r="J829" s="160">
        <f t="shared" si="237"/>
        <v>0</v>
      </c>
      <c r="K829" s="160">
        <f t="shared" si="238"/>
        <v>0</v>
      </c>
      <c r="L829" s="165">
        <f t="shared" si="239"/>
        <v>0</v>
      </c>
      <c r="M829" s="28"/>
    </row>
    <row r="830" spans="1:13" s="10" customFormat="1" ht="42" x14ac:dyDescent="0.15">
      <c r="A830" s="331"/>
      <c r="B830" s="331"/>
      <c r="C830" s="176" t="s">
        <v>1043</v>
      </c>
      <c r="D830" s="170" t="s">
        <v>1683</v>
      </c>
      <c r="E830" s="358">
        <v>8</v>
      </c>
      <c r="F830" s="159" t="s">
        <v>223</v>
      </c>
      <c r="G830" s="160">
        <v>0</v>
      </c>
      <c r="H830" s="160">
        <v>0</v>
      </c>
      <c r="I830" s="160">
        <f t="shared" si="236"/>
        <v>0</v>
      </c>
      <c r="J830" s="160">
        <f t="shared" si="237"/>
        <v>0</v>
      </c>
      <c r="K830" s="160">
        <f t="shared" si="238"/>
        <v>0</v>
      </c>
      <c r="L830" s="165">
        <f t="shared" si="239"/>
        <v>0</v>
      </c>
      <c r="M830" s="23"/>
    </row>
    <row r="831" spans="1:13" s="10" customFormat="1" ht="42" x14ac:dyDescent="0.15">
      <c r="A831" s="331"/>
      <c r="B831" s="331"/>
      <c r="C831" s="176" t="s">
        <v>1044</v>
      </c>
      <c r="D831" s="170" t="s">
        <v>1684</v>
      </c>
      <c r="E831" s="358">
        <v>33</v>
      </c>
      <c r="F831" s="159" t="s">
        <v>223</v>
      </c>
      <c r="G831" s="160">
        <v>0</v>
      </c>
      <c r="H831" s="160">
        <v>0</v>
      </c>
      <c r="I831" s="160">
        <f t="shared" si="236"/>
        <v>0</v>
      </c>
      <c r="J831" s="160">
        <f t="shared" si="237"/>
        <v>0</v>
      </c>
      <c r="K831" s="160">
        <f t="shared" si="238"/>
        <v>0</v>
      </c>
      <c r="L831" s="165">
        <f t="shared" si="239"/>
        <v>0</v>
      </c>
      <c r="M831" s="23"/>
    </row>
    <row r="832" spans="1:13" s="182" customFormat="1" ht="42" x14ac:dyDescent="0.15">
      <c r="A832" s="331"/>
      <c r="B832" s="331"/>
      <c r="C832" s="176" t="s">
        <v>1045</v>
      </c>
      <c r="D832" s="170" t="s">
        <v>1685</v>
      </c>
      <c r="E832" s="358">
        <v>12</v>
      </c>
      <c r="F832" s="159" t="s">
        <v>223</v>
      </c>
      <c r="G832" s="160">
        <v>0</v>
      </c>
      <c r="H832" s="160">
        <v>0</v>
      </c>
      <c r="I832" s="160">
        <f t="shared" si="236"/>
        <v>0</v>
      </c>
      <c r="J832" s="160">
        <f t="shared" si="237"/>
        <v>0</v>
      </c>
      <c r="K832" s="160">
        <f t="shared" si="238"/>
        <v>0</v>
      </c>
      <c r="L832" s="165">
        <f t="shared" si="239"/>
        <v>0</v>
      </c>
      <c r="M832" s="24"/>
    </row>
    <row r="833" spans="1:13" s="10" customFormat="1" ht="42" x14ac:dyDescent="0.15">
      <c r="A833" s="331"/>
      <c r="B833" s="331"/>
      <c r="C833" s="176" t="s">
        <v>1046</v>
      </c>
      <c r="D833" s="170" t="s">
        <v>1686</v>
      </c>
      <c r="E833" s="358">
        <v>72</v>
      </c>
      <c r="F833" s="159" t="s">
        <v>223</v>
      </c>
      <c r="G833" s="160">
        <v>0</v>
      </c>
      <c r="H833" s="160">
        <v>0</v>
      </c>
      <c r="I833" s="160">
        <f t="shared" si="236"/>
        <v>0</v>
      </c>
      <c r="J833" s="160">
        <f t="shared" si="237"/>
        <v>0</v>
      </c>
      <c r="K833" s="160">
        <f t="shared" si="238"/>
        <v>0</v>
      </c>
      <c r="L833" s="165">
        <f t="shared" si="239"/>
        <v>0</v>
      </c>
      <c r="M833" s="24"/>
    </row>
    <row r="834" spans="1:13" s="10" customFormat="1" ht="42" x14ac:dyDescent="0.15">
      <c r="A834" s="331"/>
      <c r="B834" s="331"/>
      <c r="C834" s="176" t="s">
        <v>1047</v>
      </c>
      <c r="D834" s="170" t="s">
        <v>1687</v>
      </c>
      <c r="E834" s="358">
        <v>27</v>
      </c>
      <c r="F834" s="159" t="s">
        <v>223</v>
      </c>
      <c r="G834" s="160">
        <v>0</v>
      </c>
      <c r="H834" s="160">
        <v>0</v>
      </c>
      <c r="I834" s="160">
        <f t="shared" si="236"/>
        <v>0</v>
      </c>
      <c r="J834" s="160">
        <f t="shared" si="237"/>
        <v>0</v>
      </c>
      <c r="K834" s="160">
        <f t="shared" si="238"/>
        <v>0</v>
      </c>
      <c r="L834" s="165">
        <f t="shared" si="239"/>
        <v>0</v>
      </c>
      <c r="M834" s="24"/>
    </row>
    <row r="835" spans="1:13" s="10" customFormat="1" ht="16.8" x14ac:dyDescent="0.15">
      <c r="A835" s="331"/>
      <c r="B835" s="331"/>
      <c r="C835" s="176" t="s">
        <v>1048</v>
      </c>
      <c r="D835" s="170" t="s">
        <v>562</v>
      </c>
      <c r="E835" s="358">
        <v>5</v>
      </c>
      <c r="F835" s="159" t="s">
        <v>223</v>
      </c>
      <c r="G835" s="160">
        <v>0</v>
      </c>
      <c r="H835" s="160">
        <v>0</v>
      </c>
      <c r="I835" s="160">
        <f t="shared" si="236"/>
        <v>0</v>
      </c>
      <c r="J835" s="160">
        <f t="shared" si="237"/>
        <v>0</v>
      </c>
      <c r="K835" s="160">
        <f t="shared" si="238"/>
        <v>0</v>
      </c>
      <c r="L835" s="165">
        <f t="shared" si="239"/>
        <v>0</v>
      </c>
      <c r="M835" s="23"/>
    </row>
    <row r="836" spans="1:13" s="10" customFormat="1" ht="16.8" x14ac:dyDescent="0.15">
      <c r="A836" s="331"/>
      <c r="B836" s="331"/>
      <c r="C836" s="176" t="s">
        <v>1049</v>
      </c>
      <c r="D836" s="170" t="s">
        <v>1688</v>
      </c>
      <c r="E836" s="358">
        <v>5</v>
      </c>
      <c r="F836" s="159" t="s">
        <v>223</v>
      </c>
      <c r="G836" s="160">
        <v>0</v>
      </c>
      <c r="H836" s="160">
        <v>0</v>
      </c>
      <c r="I836" s="160">
        <f t="shared" si="236"/>
        <v>0</v>
      </c>
      <c r="J836" s="160">
        <f t="shared" si="237"/>
        <v>0</v>
      </c>
      <c r="K836" s="160">
        <f t="shared" si="238"/>
        <v>0</v>
      </c>
      <c r="L836" s="165">
        <f t="shared" si="239"/>
        <v>0</v>
      </c>
      <c r="M836" s="23"/>
    </row>
    <row r="837" spans="1:13" s="182" customFormat="1" ht="16.8" x14ac:dyDescent="0.15">
      <c r="A837" s="331"/>
      <c r="B837" s="331"/>
      <c r="C837" s="176" t="s">
        <v>1050</v>
      </c>
      <c r="D837" s="170" t="s">
        <v>1689</v>
      </c>
      <c r="E837" s="358">
        <v>4</v>
      </c>
      <c r="F837" s="159" t="s">
        <v>223</v>
      </c>
      <c r="G837" s="160">
        <v>0</v>
      </c>
      <c r="H837" s="160">
        <v>0</v>
      </c>
      <c r="I837" s="160">
        <f t="shared" si="236"/>
        <v>0</v>
      </c>
      <c r="J837" s="160">
        <f t="shared" si="237"/>
        <v>0</v>
      </c>
      <c r="K837" s="160">
        <f t="shared" si="238"/>
        <v>0</v>
      </c>
      <c r="L837" s="165">
        <f t="shared" si="239"/>
        <v>0</v>
      </c>
      <c r="M837" s="24"/>
    </row>
    <row r="838" spans="1:13" s="10" customFormat="1" ht="8.4" x14ac:dyDescent="0.15">
      <c r="A838" s="331"/>
      <c r="B838" s="331"/>
      <c r="C838" s="176"/>
      <c r="D838" s="203" t="s">
        <v>13</v>
      </c>
      <c r="E838" s="160"/>
      <c r="F838" s="159"/>
      <c r="G838" s="160"/>
      <c r="H838" s="160"/>
      <c r="I838" s="160"/>
      <c r="J838" s="172">
        <f>SUM(J821:J837)</f>
        <v>0</v>
      </c>
      <c r="K838" s="172">
        <f>SUM(K821:K837)</f>
        <v>0</v>
      </c>
      <c r="L838" s="204">
        <f>SUM(L821:L837)</f>
        <v>0</v>
      </c>
      <c r="M838" s="28"/>
    </row>
    <row r="839" spans="1:13" s="10" customFormat="1" ht="8.4" x14ac:dyDescent="0.15">
      <c r="A839" s="331"/>
      <c r="B839" s="331"/>
      <c r="C839" s="342"/>
      <c r="D839" s="32"/>
      <c r="E839" s="174"/>
      <c r="F839" s="173"/>
      <c r="G839" s="174"/>
      <c r="H839" s="174"/>
      <c r="I839" s="174"/>
      <c r="J839" s="174"/>
      <c r="K839" s="174"/>
      <c r="L839" s="175"/>
      <c r="M839" s="24"/>
    </row>
    <row r="840" spans="1:13" s="10" customFormat="1" ht="8.4" x14ac:dyDescent="0.15">
      <c r="A840" s="331"/>
      <c r="B840" s="331"/>
      <c r="C840" s="176"/>
      <c r="D840" s="170"/>
      <c r="E840" s="171"/>
      <c r="F840" s="159"/>
      <c r="G840" s="160"/>
      <c r="H840" s="160"/>
      <c r="I840" s="160"/>
      <c r="J840" s="160"/>
      <c r="K840" s="160"/>
      <c r="L840" s="165"/>
      <c r="M840" s="24"/>
    </row>
    <row r="841" spans="1:13" s="10" customFormat="1" ht="8.4" x14ac:dyDescent="0.15">
      <c r="A841" s="331"/>
      <c r="B841" s="331"/>
      <c r="C841" s="341" t="s">
        <v>194</v>
      </c>
      <c r="D841" s="169" t="s">
        <v>354</v>
      </c>
      <c r="E841" s="201"/>
      <c r="F841" s="202"/>
      <c r="G841" s="160"/>
      <c r="H841" s="160"/>
      <c r="I841" s="160"/>
      <c r="J841" s="160"/>
      <c r="K841" s="160"/>
      <c r="L841" s="165"/>
      <c r="M841" s="23"/>
    </row>
    <row r="842" spans="1:13" s="10" customFormat="1" ht="25.2" x14ac:dyDescent="0.15">
      <c r="A842" s="333"/>
      <c r="B842" s="333"/>
      <c r="C842" s="176" t="s">
        <v>1051</v>
      </c>
      <c r="D842" s="170" t="s">
        <v>1690</v>
      </c>
      <c r="E842" s="358">
        <v>3</v>
      </c>
      <c r="F842" s="159" t="s">
        <v>223</v>
      </c>
      <c r="G842" s="160">
        <v>0</v>
      </c>
      <c r="H842" s="160">
        <v>0</v>
      </c>
      <c r="I842" s="160">
        <f>G842+H842</f>
        <v>0</v>
      </c>
      <c r="J842" s="160">
        <f>TRUNC(E842*G842,2)</f>
        <v>0</v>
      </c>
      <c r="K842" s="160">
        <f>L842-J842</f>
        <v>0</v>
      </c>
      <c r="L842" s="165">
        <f>TRUNC(E842*I842,2)</f>
        <v>0</v>
      </c>
      <c r="M842" s="23"/>
    </row>
    <row r="843" spans="1:13" s="10" customFormat="1" ht="16.8" x14ac:dyDescent="0.15">
      <c r="A843" s="331"/>
      <c r="B843" s="331"/>
      <c r="C843" s="176" t="s">
        <v>1054</v>
      </c>
      <c r="D843" s="170" t="s">
        <v>1658</v>
      </c>
      <c r="E843" s="358">
        <v>3</v>
      </c>
      <c r="F843" s="159" t="s">
        <v>223</v>
      </c>
      <c r="G843" s="160">
        <v>0</v>
      </c>
      <c r="H843" s="160">
        <v>0</v>
      </c>
      <c r="I843" s="160">
        <f>G843+H843</f>
        <v>0</v>
      </c>
      <c r="J843" s="160">
        <f>TRUNC(E843*G843,2)</f>
        <v>0</v>
      </c>
      <c r="K843" s="160">
        <f>L843-J843</f>
        <v>0</v>
      </c>
      <c r="L843" s="165">
        <f>TRUNC(E843*I843,2)</f>
        <v>0</v>
      </c>
      <c r="M843" s="23"/>
    </row>
    <row r="844" spans="1:13" s="10" customFormat="1" ht="8.4" x14ac:dyDescent="0.15">
      <c r="A844" s="331"/>
      <c r="B844" s="331"/>
      <c r="C844" s="176"/>
      <c r="D844" s="203" t="s">
        <v>13</v>
      </c>
      <c r="E844" s="160"/>
      <c r="F844" s="159"/>
      <c r="G844" s="160"/>
      <c r="H844" s="160"/>
      <c r="I844" s="160"/>
      <c r="J844" s="172">
        <f>SUM(J842:J843)</f>
        <v>0</v>
      </c>
      <c r="K844" s="172">
        <f>SUM(K842:K843)</f>
        <v>0</v>
      </c>
      <c r="L844" s="204">
        <f>SUM(L842:L843)</f>
        <v>0</v>
      </c>
      <c r="M844" s="23"/>
    </row>
    <row r="845" spans="1:13" s="10" customFormat="1" ht="8.4" x14ac:dyDescent="0.15">
      <c r="A845" s="331"/>
      <c r="B845" s="331"/>
      <c r="C845" s="342"/>
      <c r="D845" s="32"/>
      <c r="E845" s="174"/>
      <c r="F845" s="173"/>
      <c r="G845" s="174"/>
      <c r="H845" s="174"/>
      <c r="I845" s="174"/>
      <c r="J845" s="174"/>
      <c r="K845" s="174"/>
      <c r="L845" s="175"/>
      <c r="M845" s="28"/>
    </row>
    <row r="846" spans="1:13" s="10" customFormat="1" ht="8.4" x14ac:dyDescent="0.15">
      <c r="A846" s="331"/>
      <c r="B846" s="331"/>
      <c r="C846" s="176"/>
      <c r="D846" s="170"/>
      <c r="E846" s="171"/>
      <c r="F846" s="159"/>
      <c r="G846" s="160"/>
      <c r="H846" s="160"/>
      <c r="I846" s="160"/>
      <c r="J846" s="160"/>
      <c r="K846" s="160"/>
      <c r="L846" s="165"/>
      <c r="M846" s="24"/>
    </row>
    <row r="847" spans="1:13" s="10" customFormat="1" ht="8.4" x14ac:dyDescent="0.15">
      <c r="A847" s="331"/>
      <c r="B847" s="331"/>
      <c r="C847" s="341" t="s">
        <v>195</v>
      </c>
      <c r="D847" s="169" t="s">
        <v>355</v>
      </c>
      <c r="E847" s="201"/>
      <c r="F847" s="202"/>
      <c r="G847" s="160"/>
      <c r="H847" s="160"/>
      <c r="I847" s="160"/>
      <c r="J847" s="160"/>
      <c r="K847" s="160"/>
      <c r="L847" s="165"/>
      <c r="M847" s="24"/>
    </row>
    <row r="848" spans="1:13" s="10" customFormat="1" ht="16.8" x14ac:dyDescent="0.15">
      <c r="A848" s="331"/>
      <c r="B848" s="331"/>
      <c r="C848" s="176" t="s">
        <v>1052</v>
      </c>
      <c r="D848" s="170" t="s">
        <v>564</v>
      </c>
      <c r="E848" s="171">
        <v>1</v>
      </c>
      <c r="F848" s="159" t="s">
        <v>223</v>
      </c>
      <c r="G848" s="160">
        <v>0</v>
      </c>
      <c r="H848" s="160">
        <v>0</v>
      </c>
      <c r="I848" s="160">
        <f>G848+H848</f>
        <v>0</v>
      </c>
      <c r="J848" s="160">
        <f>TRUNC(E848*G848,2)</f>
        <v>0</v>
      </c>
      <c r="K848" s="160">
        <f>L848-J848</f>
        <v>0</v>
      </c>
      <c r="L848" s="165">
        <f>TRUNC(E848*I848,2)</f>
        <v>0</v>
      </c>
      <c r="M848" s="24"/>
    </row>
    <row r="849" spans="1:13" s="10" customFormat="1" ht="16.8" x14ac:dyDescent="0.15">
      <c r="A849" s="331"/>
      <c r="B849" s="331"/>
      <c r="C849" s="176" t="s">
        <v>1055</v>
      </c>
      <c r="D849" s="170" t="s">
        <v>563</v>
      </c>
      <c r="E849" s="171">
        <v>1</v>
      </c>
      <c r="F849" s="159" t="s">
        <v>223</v>
      </c>
      <c r="G849" s="160">
        <v>0</v>
      </c>
      <c r="H849" s="160">
        <v>0</v>
      </c>
      <c r="I849" s="160">
        <f>G849+H849</f>
        <v>0</v>
      </c>
      <c r="J849" s="160">
        <f>TRUNC(E849*G849,2)</f>
        <v>0</v>
      </c>
      <c r="K849" s="160">
        <f>L849-J849</f>
        <v>0</v>
      </c>
      <c r="L849" s="165">
        <f>TRUNC(E849*I849,2)</f>
        <v>0</v>
      </c>
      <c r="M849" s="24"/>
    </row>
    <row r="850" spans="1:13" s="10" customFormat="1" ht="8.4" x14ac:dyDescent="0.15">
      <c r="A850" s="331"/>
      <c r="B850" s="331"/>
      <c r="C850" s="176"/>
      <c r="D850" s="203" t="s">
        <v>13</v>
      </c>
      <c r="E850" s="160"/>
      <c r="F850" s="159"/>
      <c r="G850" s="160"/>
      <c r="H850" s="160"/>
      <c r="I850" s="160"/>
      <c r="J850" s="172">
        <f>SUM(J848:J849)</f>
        <v>0</v>
      </c>
      <c r="K850" s="172">
        <f>SUM(K848:K849)</f>
        <v>0</v>
      </c>
      <c r="L850" s="204">
        <f>SUM(L848:L849)</f>
        <v>0</v>
      </c>
      <c r="M850" s="28"/>
    </row>
    <row r="851" spans="1:13" s="10" customFormat="1" ht="8.4" x14ac:dyDescent="0.15">
      <c r="A851" s="331"/>
      <c r="B851" s="331"/>
      <c r="C851" s="342"/>
      <c r="D851" s="32"/>
      <c r="E851" s="174"/>
      <c r="F851" s="173"/>
      <c r="G851" s="174"/>
      <c r="H851" s="174"/>
      <c r="I851" s="174"/>
      <c r="J851" s="174"/>
      <c r="K851" s="174"/>
      <c r="L851" s="175"/>
      <c r="M851" s="24"/>
    </row>
    <row r="852" spans="1:13" s="10" customFormat="1" ht="8.4" x14ac:dyDescent="0.15">
      <c r="A852" s="331"/>
      <c r="B852" s="331"/>
      <c r="C852" s="176"/>
      <c r="D852" s="170"/>
      <c r="E852" s="171"/>
      <c r="F852" s="159"/>
      <c r="G852" s="160"/>
      <c r="H852" s="160"/>
      <c r="I852" s="160"/>
      <c r="J852" s="160"/>
      <c r="K852" s="160"/>
      <c r="L852" s="165"/>
      <c r="M852" s="24"/>
    </row>
    <row r="853" spans="1:13" s="10" customFormat="1" ht="8.4" x14ac:dyDescent="0.15">
      <c r="A853" s="331"/>
      <c r="B853" s="331"/>
      <c r="C853" s="341" t="s">
        <v>196</v>
      </c>
      <c r="D853" s="169" t="s">
        <v>356</v>
      </c>
      <c r="E853" s="201"/>
      <c r="F853" s="202"/>
      <c r="G853" s="160"/>
      <c r="H853" s="160"/>
      <c r="I853" s="160"/>
      <c r="J853" s="160"/>
      <c r="K853" s="160"/>
      <c r="L853" s="165"/>
      <c r="M853" s="28"/>
    </row>
    <row r="854" spans="1:13" s="10" customFormat="1" ht="42" x14ac:dyDescent="0.15">
      <c r="A854" s="331"/>
      <c r="B854" s="331"/>
      <c r="C854" s="176" t="s">
        <v>1053</v>
      </c>
      <c r="D854" s="170" t="s">
        <v>1691</v>
      </c>
      <c r="E854" s="358">
        <v>36</v>
      </c>
      <c r="F854" s="159" t="s">
        <v>223</v>
      </c>
      <c r="G854" s="160">
        <v>0</v>
      </c>
      <c r="H854" s="160">
        <v>0</v>
      </c>
      <c r="I854" s="160">
        <f>G854+H854</f>
        <v>0</v>
      </c>
      <c r="J854" s="160">
        <f>TRUNC(E854*G854,2)</f>
        <v>0</v>
      </c>
      <c r="K854" s="160">
        <f>L854-J854</f>
        <v>0</v>
      </c>
      <c r="L854" s="165">
        <f>TRUNC(E854*I854,2)</f>
        <v>0</v>
      </c>
      <c r="M854" s="24"/>
    </row>
    <row r="855" spans="1:13" s="10" customFormat="1" ht="16.8" x14ac:dyDescent="0.15">
      <c r="A855" s="331"/>
      <c r="B855" s="331"/>
      <c r="C855" s="176" t="s">
        <v>1056</v>
      </c>
      <c r="D855" s="170" t="s">
        <v>1662</v>
      </c>
      <c r="E855" s="358">
        <v>3</v>
      </c>
      <c r="F855" s="159" t="s">
        <v>223</v>
      </c>
      <c r="G855" s="160">
        <v>0</v>
      </c>
      <c r="H855" s="160">
        <v>0</v>
      </c>
      <c r="I855" s="160">
        <f>G855+H855</f>
        <v>0</v>
      </c>
      <c r="J855" s="160">
        <f>TRUNC(E855*G855,2)</f>
        <v>0</v>
      </c>
      <c r="K855" s="160">
        <f>L855-J855</f>
        <v>0</v>
      </c>
      <c r="L855" s="165">
        <f>TRUNC(E855*I855,2)</f>
        <v>0</v>
      </c>
      <c r="M855" s="24"/>
    </row>
    <row r="856" spans="1:13" s="10" customFormat="1" ht="8.4" x14ac:dyDescent="0.15">
      <c r="A856" s="331"/>
      <c r="B856" s="331"/>
      <c r="C856" s="176"/>
      <c r="D856" s="203" t="s">
        <v>13</v>
      </c>
      <c r="E856" s="160"/>
      <c r="F856" s="159"/>
      <c r="G856" s="160"/>
      <c r="H856" s="160"/>
      <c r="I856" s="160"/>
      <c r="J856" s="172">
        <f>SUM(J854:J855)</f>
        <v>0</v>
      </c>
      <c r="K856" s="172">
        <f>SUM(K854:K855)</f>
        <v>0</v>
      </c>
      <c r="L856" s="353">
        <f>SUM(L854:L855)</f>
        <v>0</v>
      </c>
      <c r="M856" s="23"/>
    </row>
    <row r="857" spans="1:13" s="10" customFormat="1" ht="8.4" x14ac:dyDescent="0.15">
      <c r="A857" s="331"/>
      <c r="B857" s="331"/>
      <c r="C857" s="342"/>
      <c r="D857" s="32"/>
      <c r="E857" s="174"/>
      <c r="F857" s="173"/>
      <c r="G857" s="174"/>
      <c r="H857" s="174"/>
      <c r="I857" s="174"/>
      <c r="J857" s="174"/>
      <c r="K857" s="174"/>
      <c r="L857" s="175"/>
      <c r="M857" s="23"/>
    </row>
    <row r="858" spans="1:13" s="182" customFormat="1" ht="8.4" x14ac:dyDescent="0.15">
      <c r="A858" s="331"/>
      <c r="B858" s="331"/>
      <c r="C858" s="176"/>
      <c r="D858" s="170"/>
      <c r="E858" s="171"/>
      <c r="F858" s="159"/>
      <c r="G858" s="160"/>
      <c r="H858" s="160"/>
      <c r="I858" s="160"/>
      <c r="J858" s="160"/>
      <c r="K858" s="160"/>
      <c r="L858" s="165"/>
      <c r="M858" s="24"/>
    </row>
    <row r="859" spans="1:13" s="10" customFormat="1" ht="8.4" x14ac:dyDescent="0.15">
      <c r="A859" s="331"/>
      <c r="B859" s="331"/>
      <c r="C859" s="341" t="s">
        <v>1057</v>
      </c>
      <c r="D859" s="169" t="s">
        <v>357</v>
      </c>
      <c r="E859" s="201"/>
      <c r="F859" s="202"/>
      <c r="G859" s="160"/>
      <c r="H859" s="160"/>
      <c r="I859" s="160"/>
      <c r="J859" s="160"/>
      <c r="K859" s="160"/>
      <c r="L859" s="165"/>
      <c r="M859" s="24"/>
    </row>
    <row r="860" spans="1:13" s="10" customFormat="1" ht="42" x14ac:dyDescent="0.15">
      <c r="A860" s="331"/>
      <c r="B860" s="331"/>
      <c r="C860" s="176" t="s">
        <v>1058</v>
      </c>
      <c r="D860" s="170" t="s">
        <v>1692</v>
      </c>
      <c r="E860" s="358">
        <v>269.08</v>
      </c>
      <c r="F860" s="159" t="s">
        <v>12</v>
      </c>
      <c r="G860" s="160">
        <v>0</v>
      </c>
      <c r="H860" s="160">
        <v>0</v>
      </c>
      <c r="I860" s="160">
        <f>G860+H860</f>
        <v>0</v>
      </c>
      <c r="J860" s="160">
        <f>TRUNC(E860*G860,2)</f>
        <v>0</v>
      </c>
      <c r="K860" s="160">
        <f>L860-J860</f>
        <v>0</v>
      </c>
      <c r="L860" s="165">
        <f>TRUNC(E860*I860,2)</f>
        <v>0</v>
      </c>
      <c r="M860" s="24"/>
    </row>
    <row r="861" spans="1:13" s="10" customFormat="1" ht="42" x14ac:dyDescent="0.15">
      <c r="A861" s="331"/>
      <c r="B861" s="331"/>
      <c r="C861" s="176" t="s">
        <v>1059</v>
      </c>
      <c r="D861" s="170" t="s">
        <v>1693</v>
      </c>
      <c r="E861" s="358">
        <v>332.81</v>
      </c>
      <c r="F861" s="159" t="s">
        <v>12</v>
      </c>
      <c r="G861" s="160">
        <v>0</v>
      </c>
      <c r="H861" s="160">
        <v>0</v>
      </c>
      <c r="I861" s="160">
        <f>G861+H861</f>
        <v>0</v>
      </c>
      <c r="J861" s="160">
        <f>TRUNC(E861*G861,2)</f>
        <v>0</v>
      </c>
      <c r="K861" s="160">
        <f>L861-J861</f>
        <v>0</v>
      </c>
      <c r="L861" s="165">
        <f>TRUNC(E861*I861,2)</f>
        <v>0</v>
      </c>
      <c r="M861" s="24"/>
    </row>
    <row r="862" spans="1:13" s="10" customFormat="1" ht="16.8" x14ac:dyDescent="0.15">
      <c r="A862" s="331"/>
      <c r="B862" s="331"/>
      <c r="C862" s="176" t="s">
        <v>1060</v>
      </c>
      <c r="D862" s="170" t="s">
        <v>1694</v>
      </c>
      <c r="E862" s="358">
        <v>0.36</v>
      </c>
      <c r="F862" s="159" t="s">
        <v>12</v>
      </c>
      <c r="G862" s="160">
        <v>0</v>
      </c>
      <c r="H862" s="160">
        <v>0</v>
      </c>
      <c r="I862" s="160">
        <f>G862+H862</f>
        <v>0</v>
      </c>
      <c r="J862" s="160">
        <f>TRUNC(E862*G862,2)</f>
        <v>0</v>
      </c>
      <c r="K862" s="160">
        <f>L862-J862</f>
        <v>0</v>
      </c>
      <c r="L862" s="165">
        <f>TRUNC(E862*I862,2)</f>
        <v>0</v>
      </c>
      <c r="M862" s="28"/>
    </row>
    <row r="863" spans="1:13" s="10" customFormat="1" ht="42" x14ac:dyDescent="0.15">
      <c r="A863" s="331"/>
      <c r="B863" s="331"/>
      <c r="C863" s="176" t="s">
        <v>1061</v>
      </c>
      <c r="D863" s="170" t="s">
        <v>1695</v>
      </c>
      <c r="E863" s="358">
        <v>8.39</v>
      </c>
      <c r="F863" s="159" t="s">
        <v>12</v>
      </c>
      <c r="G863" s="160">
        <v>0</v>
      </c>
      <c r="H863" s="160">
        <v>0</v>
      </c>
      <c r="I863" s="160">
        <f>G863+H863</f>
        <v>0</v>
      </c>
      <c r="J863" s="160">
        <f>TRUNC(E863*G863,2)</f>
        <v>0</v>
      </c>
      <c r="K863" s="160">
        <f>L863-J863</f>
        <v>0</v>
      </c>
      <c r="L863" s="165">
        <f>TRUNC(E863*I863,2)</f>
        <v>0</v>
      </c>
      <c r="M863" s="24"/>
    </row>
    <row r="864" spans="1:13" s="10" customFormat="1" ht="33.6" x14ac:dyDescent="0.15">
      <c r="A864" s="331"/>
      <c r="B864" s="331"/>
      <c r="C864" s="176" t="s">
        <v>1062</v>
      </c>
      <c r="D864" s="170" t="s">
        <v>1696</v>
      </c>
      <c r="E864" s="358">
        <v>54.21</v>
      </c>
      <c r="F864" s="159" t="s">
        <v>12</v>
      </c>
      <c r="G864" s="160">
        <v>0</v>
      </c>
      <c r="H864" s="160">
        <v>0</v>
      </c>
      <c r="I864" s="160">
        <f>G864+H864</f>
        <v>0</v>
      </c>
      <c r="J864" s="160">
        <f>TRUNC(E864*G864,2)</f>
        <v>0</v>
      </c>
      <c r="K864" s="160">
        <f>L864-J864</f>
        <v>0</v>
      </c>
      <c r="L864" s="165">
        <f>TRUNC(E864*I864,2)</f>
        <v>0</v>
      </c>
      <c r="M864" s="23"/>
    </row>
    <row r="865" spans="1:13" s="10" customFormat="1" ht="8.4" x14ac:dyDescent="0.15">
      <c r="A865" s="331"/>
      <c r="B865" s="331"/>
      <c r="C865" s="176"/>
      <c r="D865" s="203" t="s">
        <v>13</v>
      </c>
      <c r="E865" s="160"/>
      <c r="F865" s="159"/>
      <c r="G865" s="160"/>
      <c r="H865" s="160"/>
      <c r="I865" s="160"/>
      <c r="J865" s="172">
        <f>SUM(J860:J864)</f>
        <v>0</v>
      </c>
      <c r="K865" s="172">
        <f>SUM(K860:K864)</f>
        <v>0</v>
      </c>
      <c r="L865" s="204">
        <f>SUM(L860:L864)</f>
        <v>0</v>
      </c>
      <c r="M865" s="23"/>
    </row>
    <row r="866" spans="1:13" s="182" customFormat="1" ht="8.4" x14ac:dyDescent="0.15">
      <c r="A866" s="331"/>
      <c r="B866" s="331"/>
      <c r="C866" s="342"/>
      <c r="D866" s="32"/>
      <c r="E866" s="174"/>
      <c r="F866" s="173"/>
      <c r="G866" s="174"/>
      <c r="H866" s="174"/>
      <c r="I866" s="174"/>
      <c r="J866" s="174"/>
      <c r="K866" s="174"/>
      <c r="L866" s="175"/>
      <c r="M866" s="24"/>
    </row>
    <row r="867" spans="1:13" s="10" customFormat="1" ht="8.4" x14ac:dyDescent="0.15">
      <c r="A867" s="331"/>
      <c r="B867" s="331"/>
      <c r="C867" s="343"/>
      <c r="D867" s="205" t="s">
        <v>576</v>
      </c>
      <c r="E867" s="206"/>
      <c r="F867" s="207"/>
      <c r="G867" s="206"/>
      <c r="H867" s="206"/>
      <c r="I867" s="206"/>
      <c r="J867" s="208">
        <f>J774+J780+J786+J794+J804+J811+J816+J838+J844+J850+J856+J865</f>
        <v>0</v>
      </c>
      <c r="K867" s="208">
        <f>K774+K780+K786+K794+K804+K811+K816+K838+K844+K850+K856+K865</f>
        <v>0</v>
      </c>
      <c r="L867" s="209">
        <f>L774+L780+L786+L794+L804+L811+L816+L838+L844+L850+L856+L865</f>
        <v>0</v>
      </c>
      <c r="M867" s="24"/>
    </row>
    <row r="868" spans="1:13" s="10" customFormat="1" ht="8.4" x14ac:dyDescent="0.15">
      <c r="A868" s="331"/>
      <c r="B868" s="331"/>
      <c r="C868" s="176"/>
      <c r="D868" s="170"/>
      <c r="E868" s="171"/>
      <c r="F868" s="159"/>
      <c r="G868" s="160"/>
      <c r="H868" s="160"/>
      <c r="I868" s="160"/>
      <c r="J868" s="160"/>
      <c r="K868" s="160"/>
      <c r="L868" s="165"/>
      <c r="M868" s="24"/>
    </row>
    <row r="869" spans="1:13" s="10" customFormat="1" ht="8.4" x14ac:dyDescent="0.15">
      <c r="A869" s="331"/>
      <c r="B869" s="331"/>
      <c r="C869" s="344" t="s">
        <v>197</v>
      </c>
      <c r="D869" s="184" t="s">
        <v>359</v>
      </c>
      <c r="E869" s="201"/>
      <c r="F869" s="202"/>
      <c r="G869" s="160"/>
      <c r="H869" s="160"/>
      <c r="I869" s="160"/>
      <c r="J869" s="160"/>
      <c r="K869" s="160"/>
      <c r="L869" s="165"/>
      <c r="M869" s="23"/>
    </row>
    <row r="870" spans="1:13" s="10" customFormat="1" ht="8.4" x14ac:dyDescent="0.15">
      <c r="A870" s="331"/>
      <c r="B870" s="331"/>
      <c r="C870" s="341" t="s">
        <v>198</v>
      </c>
      <c r="D870" s="169" t="s">
        <v>353</v>
      </c>
      <c r="E870" s="201"/>
      <c r="F870" s="202"/>
      <c r="G870" s="160"/>
      <c r="H870" s="160"/>
      <c r="I870" s="160"/>
      <c r="J870" s="160"/>
      <c r="K870" s="160"/>
      <c r="L870" s="165"/>
      <c r="M870" s="23"/>
    </row>
    <row r="871" spans="1:13" s="182" customFormat="1" ht="16.8" x14ac:dyDescent="0.15">
      <c r="A871" s="331"/>
      <c r="B871" s="331"/>
      <c r="C871" s="176" t="s">
        <v>1126</v>
      </c>
      <c r="D871" s="170" t="s">
        <v>1697</v>
      </c>
      <c r="E871" s="358">
        <v>8</v>
      </c>
      <c r="F871" s="159" t="s">
        <v>223</v>
      </c>
      <c r="G871" s="160">
        <v>0</v>
      </c>
      <c r="H871" s="160">
        <v>0</v>
      </c>
      <c r="I871" s="160">
        <f t="shared" ref="I871:I879" si="240">G871+H871</f>
        <v>0</v>
      </c>
      <c r="J871" s="160">
        <f t="shared" ref="J871:J879" si="241">TRUNC(E871*G871,2)</f>
        <v>0</v>
      </c>
      <c r="K871" s="160">
        <f t="shared" ref="K871:K879" si="242">L871-J871</f>
        <v>0</v>
      </c>
      <c r="L871" s="165">
        <f t="shared" ref="L871:L879" si="243">TRUNC(E871*I871,2)</f>
        <v>0</v>
      </c>
      <c r="M871" s="24"/>
    </row>
    <row r="872" spans="1:13" s="10" customFormat="1" ht="16.8" x14ac:dyDescent="0.15">
      <c r="A872" s="331"/>
      <c r="B872" s="331"/>
      <c r="C872" s="176" t="s">
        <v>1127</v>
      </c>
      <c r="D872" s="170" t="s">
        <v>1638</v>
      </c>
      <c r="E872" s="358">
        <v>3</v>
      </c>
      <c r="F872" s="159" t="s">
        <v>223</v>
      </c>
      <c r="G872" s="160">
        <v>0</v>
      </c>
      <c r="H872" s="160">
        <v>0</v>
      </c>
      <c r="I872" s="160">
        <f t="shared" si="240"/>
        <v>0</v>
      </c>
      <c r="J872" s="160">
        <f t="shared" si="241"/>
        <v>0</v>
      </c>
      <c r="K872" s="160">
        <f t="shared" si="242"/>
        <v>0</v>
      </c>
      <c r="L872" s="165">
        <f t="shared" si="243"/>
        <v>0</v>
      </c>
      <c r="M872" s="28"/>
    </row>
    <row r="873" spans="1:13" s="10" customFormat="1" ht="16.8" x14ac:dyDescent="0.15">
      <c r="A873" s="331"/>
      <c r="B873" s="331"/>
      <c r="C873" s="176" t="s">
        <v>1128</v>
      </c>
      <c r="D873" s="170" t="s">
        <v>1698</v>
      </c>
      <c r="E873" s="358">
        <v>16</v>
      </c>
      <c r="F873" s="159" t="s">
        <v>223</v>
      </c>
      <c r="G873" s="160">
        <v>0</v>
      </c>
      <c r="H873" s="160">
        <v>0</v>
      </c>
      <c r="I873" s="160">
        <f t="shared" si="240"/>
        <v>0</v>
      </c>
      <c r="J873" s="160">
        <f t="shared" si="241"/>
        <v>0</v>
      </c>
      <c r="K873" s="160">
        <f t="shared" si="242"/>
        <v>0</v>
      </c>
      <c r="L873" s="165">
        <f t="shared" si="243"/>
        <v>0</v>
      </c>
      <c r="M873" s="24"/>
    </row>
    <row r="874" spans="1:13" s="10" customFormat="1" ht="16.8" x14ac:dyDescent="0.15">
      <c r="A874" s="331"/>
      <c r="B874" s="331"/>
      <c r="C874" s="176" t="s">
        <v>1129</v>
      </c>
      <c r="D874" s="170" t="s">
        <v>1699</v>
      </c>
      <c r="E874" s="358">
        <v>9</v>
      </c>
      <c r="F874" s="159" t="s">
        <v>223</v>
      </c>
      <c r="G874" s="160">
        <v>0</v>
      </c>
      <c r="H874" s="160">
        <v>0</v>
      </c>
      <c r="I874" s="160">
        <f t="shared" si="240"/>
        <v>0</v>
      </c>
      <c r="J874" s="160">
        <f t="shared" si="241"/>
        <v>0</v>
      </c>
      <c r="K874" s="160">
        <f t="shared" si="242"/>
        <v>0</v>
      </c>
      <c r="L874" s="165">
        <f t="shared" si="243"/>
        <v>0</v>
      </c>
      <c r="M874" s="24"/>
    </row>
    <row r="875" spans="1:13" s="10" customFormat="1" ht="16.8" x14ac:dyDescent="0.15">
      <c r="A875" s="331"/>
      <c r="B875" s="331"/>
      <c r="C875" s="176" t="s">
        <v>1130</v>
      </c>
      <c r="D875" s="170" t="s">
        <v>565</v>
      </c>
      <c r="E875" s="171">
        <v>1</v>
      </c>
      <c r="F875" s="159" t="s">
        <v>223</v>
      </c>
      <c r="G875" s="160">
        <v>0</v>
      </c>
      <c r="H875" s="160">
        <v>0</v>
      </c>
      <c r="I875" s="160">
        <f t="shared" si="240"/>
        <v>0</v>
      </c>
      <c r="J875" s="160">
        <f t="shared" si="241"/>
        <v>0</v>
      </c>
      <c r="K875" s="160">
        <f t="shared" si="242"/>
        <v>0</v>
      </c>
      <c r="L875" s="165">
        <f t="shared" si="243"/>
        <v>0</v>
      </c>
      <c r="M875" s="23"/>
    </row>
    <row r="876" spans="1:13" s="10" customFormat="1" ht="16.8" x14ac:dyDescent="0.15">
      <c r="A876" s="331"/>
      <c r="B876" s="331"/>
      <c r="C876" s="176" t="s">
        <v>1131</v>
      </c>
      <c r="D876" s="170" t="s">
        <v>1700</v>
      </c>
      <c r="E876" s="358">
        <v>4</v>
      </c>
      <c r="F876" s="159" t="s">
        <v>223</v>
      </c>
      <c r="G876" s="160">
        <v>0</v>
      </c>
      <c r="H876" s="160">
        <v>0</v>
      </c>
      <c r="I876" s="160">
        <f t="shared" si="240"/>
        <v>0</v>
      </c>
      <c r="J876" s="160">
        <f t="shared" si="241"/>
        <v>0</v>
      </c>
      <c r="K876" s="160">
        <f t="shared" si="242"/>
        <v>0</v>
      </c>
      <c r="L876" s="165">
        <f t="shared" si="243"/>
        <v>0</v>
      </c>
      <c r="M876" s="23"/>
    </row>
    <row r="877" spans="1:13" s="182" customFormat="1" ht="16.8" x14ac:dyDescent="0.15">
      <c r="A877" s="331"/>
      <c r="B877" s="331"/>
      <c r="C877" s="176" t="s">
        <v>1132</v>
      </c>
      <c r="D877" s="170" t="s">
        <v>1701</v>
      </c>
      <c r="E877" s="358">
        <v>3</v>
      </c>
      <c r="F877" s="159" t="s">
        <v>223</v>
      </c>
      <c r="G877" s="160">
        <v>0</v>
      </c>
      <c r="H877" s="160">
        <v>0</v>
      </c>
      <c r="I877" s="160">
        <f t="shared" si="240"/>
        <v>0</v>
      </c>
      <c r="J877" s="160">
        <f t="shared" si="241"/>
        <v>0</v>
      </c>
      <c r="K877" s="160">
        <f t="shared" si="242"/>
        <v>0</v>
      </c>
      <c r="L877" s="165">
        <f t="shared" si="243"/>
        <v>0</v>
      </c>
      <c r="M877" s="24"/>
    </row>
    <row r="878" spans="1:13" s="10" customFormat="1" ht="16.8" x14ac:dyDescent="0.15">
      <c r="A878" s="331"/>
      <c r="B878" s="331"/>
      <c r="C878" s="176" t="s">
        <v>1133</v>
      </c>
      <c r="D878" s="170" t="s">
        <v>1702</v>
      </c>
      <c r="E878" s="358">
        <v>4</v>
      </c>
      <c r="F878" s="159" t="s">
        <v>223</v>
      </c>
      <c r="G878" s="160">
        <v>0</v>
      </c>
      <c r="H878" s="160">
        <v>0</v>
      </c>
      <c r="I878" s="160">
        <f t="shared" si="240"/>
        <v>0</v>
      </c>
      <c r="J878" s="160">
        <f t="shared" si="241"/>
        <v>0</v>
      </c>
      <c r="K878" s="160">
        <f t="shared" si="242"/>
        <v>0</v>
      </c>
      <c r="L878" s="165">
        <f t="shared" si="243"/>
        <v>0</v>
      </c>
      <c r="M878" s="24"/>
    </row>
    <row r="879" spans="1:13" s="10" customFormat="1" ht="16.8" x14ac:dyDescent="0.15">
      <c r="A879" s="331"/>
      <c r="B879" s="331"/>
      <c r="C879" s="176" t="s">
        <v>1134</v>
      </c>
      <c r="D879" s="170" t="s">
        <v>1703</v>
      </c>
      <c r="E879" s="358">
        <v>3</v>
      </c>
      <c r="F879" s="159" t="s">
        <v>223</v>
      </c>
      <c r="G879" s="160">
        <v>0</v>
      </c>
      <c r="H879" s="160">
        <v>0</v>
      </c>
      <c r="I879" s="160">
        <f t="shared" si="240"/>
        <v>0</v>
      </c>
      <c r="J879" s="160">
        <f t="shared" si="241"/>
        <v>0</v>
      </c>
      <c r="K879" s="160">
        <f t="shared" si="242"/>
        <v>0</v>
      </c>
      <c r="L879" s="165">
        <f t="shared" si="243"/>
        <v>0</v>
      </c>
      <c r="M879" s="24"/>
    </row>
    <row r="880" spans="1:13" s="10" customFormat="1" ht="8.4" x14ac:dyDescent="0.15">
      <c r="A880" s="331"/>
      <c r="B880" s="331"/>
      <c r="C880" s="176"/>
      <c r="D880" s="203" t="s">
        <v>13</v>
      </c>
      <c r="E880" s="160"/>
      <c r="F880" s="159"/>
      <c r="G880" s="160"/>
      <c r="H880" s="160"/>
      <c r="I880" s="160"/>
      <c r="J880" s="172">
        <f>SUM(J871:J879)</f>
        <v>0</v>
      </c>
      <c r="K880" s="172">
        <f>SUM(K871:K879)</f>
        <v>0</v>
      </c>
      <c r="L880" s="204">
        <f>SUM(L871:L879)</f>
        <v>0</v>
      </c>
      <c r="M880" s="24"/>
    </row>
    <row r="881" spans="1:13" s="10" customFormat="1" ht="8.4" x14ac:dyDescent="0.15">
      <c r="A881" s="331"/>
      <c r="B881" s="331"/>
      <c r="C881" s="342"/>
      <c r="D881" s="32"/>
      <c r="E881" s="174"/>
      <c r="F881" s="173"/>
      <c r="G881" s="174"/>
      <c r="H881" s="174"/>
      <c r="I881" s="174"/>
      <c r="J881" s="174"/>
      <c r="K881" s="174"/>
      <c r="L881" s="175"/>
      <c r="M881" s="28"/>
    </row>
    <row r="882" spans="1:13" s="10" customFormat="1" ht="8.4" x14ac:dyDescent="0.15">
      <c r="A882" s="331"/>
      <c r="B882" s="331"/>
      <c r="C882" s="176"/>
      <c r="D882" s="170"/>
      <c r="E882" s="171"/>
      <c r="F882" s="159"/>
      <c r="G882" s="160"/>
      <c r="H882" s="160"/>
      <c r="I882" s="160"/>
      <c r="J882" s="160"/>
      <c r="K882" s="160"/>
      <c r="L882" s="165"/>
      <c r="M882" s="24"/>
    </row>
    <row r="883" spans="1:13" s="10" customFormat="1" ht="8.4" x14ac:dyDescent="0.15">
      <c r="A883" s="331"/>
      <c r="B883" s="331"/>
      <c r="C883" s="341" t="s">
        <v>199</v>
      </c>
      <c r="D883" s="169" t="s">
        <v>354</v>
      </c>
      <c r="E883" s="201"/>
      <c r="F883" s="202"/>
      <c r="G883" s="160"/>
      <c r="H883" s="160"/>
      <c r="I883" s="160"/>
      <c r="J883" s="160"/>
      <c r="K883" s="160"/>
      <c r="L883" s="165"/>
      <c r="M883" s="24"/>
    </row>
    <row r="884" spans="1:13" s="10" customFormat="1" ht="16.8" x14ac:dyDescent="0.15">
      <c r="A884" s="331"/>
      <c r="B884" s="331"/>
      <c r="C884" s="176" t="s">
        <v>1125</v>
      </c>
      <c r="D884" s="170" t="s">
        <v>1704</v>
      </c>
      <c r="E884" s="358">
        <v>4</v>
      </c>
      <c r="F884" s="159" t="s">
        <v>223</v>
      </c>
      <c r="G884" s="160">
        <v>0</v>
      </c>
      <c r="H884" s="160">
        <v>0</v>
      </c>
      <c r="I884" s="160">
        <f>G884+H884</f>
        <v>0</v>
      </c>
      <c r="J884" s="160">
        <f>TRUNC(E884*G884,2)</f>
        <v>0</v>
      </c>
      <c r="K884" s="160">
        <f>L884-J884</f>
        <v>0</v>
      </c>
      <c r="L884" s="165">
        <f>TRUNC(E884*I884,2)</f>
        <v>0</v>
      </c>
      <c r="M884" s="24"/>
    </row>
    <row r="885" spans="1:13" s="10" customFormat="1" ht="8.4" x14ac:dyDescent="0.15">
      <c r="A885" s="331"/>
      <c r="B885" s="331"/>
      <c r="C885" s="176"/>
      <c r="D885" s="203" t="s">
        <v>13</v>
      </c>
      <c r="E885" s="160"/>
      <c r="F885" s="159"/>
      <c r="G885" s="160"/>
      <c r="H885" s="160"/>
      <c r="I885" s="160"/>
      <c r="J885" s="172">
        <f>SUM(J884)</f>
        <v>0</v>
      </c>
      <c r="K885" s="172">
        <f>SUM(K884)</f>
        <v>0</v>
      </c>
      <c r="L885" s="204">
        <f>SUM(L884)</f>
        <v>0</v>
      </c>
      <c r="M885" s="24"/>
    </row>
    <row r="886" spans="1:13" s="10" customFormat="1" ht="8.4" x14ac:dyDescent="0.15">
      <c r="A886" s="331"/>
      <c r="B886" s="331"/>
      <c r="C886" s="342"/>
      <c r="D886" s="32"/>
      <c r="E886" s="174"/>
      <c r="F886" s="173"/>
      <c r="G886" s="174"/>
      <c r="H886" s="174"/>
      <c r="I886" s="174"/>
      <c r="J886" s="174"/>
      <c r="K886" s="174"/>
      <c r="L886" s="175"/>
      <c r="M886" s="28"/>
    </row>
    <row r="887" spans="1:13" s="10" customFormat="1" ht="8.4" x14ac:dyDescent="0.15">
      <c r="A887" s="331"/>
      <c r="B887" s="331"/>
      <c r="C887" s="176"/>
      <c r="D887" s="170"/>
      <c r="E887" s="171"/>
      <c r="F887" s="159"/>
      <c r="G887" s="160"/>
      <c r="H887" s="160"/>
      <c r="I887" s="160"/>
      <c r="J887" s="160"/>
      <c r="K887" s="160"/>
      <c r="L887" s="165"/>
      <c r="M887" s="24"/>
    </row>
    <row r="888" spans="1:13" s="10" customFormat="1" ht="8.4" x14ac:dyDescent="0.15">
      <c r="A888" s="331"/>
      <c r="B888" s="331"/>
      <c r="C888" s="341" t="s">
        <v>1067</v>
      </c>
      <c r="D888" s="169" t="s">
        <v>356</v>
      </c>
      <c r="E888" s="201"/>
      <c r="F888" s="202"/>
      <c r="G888" s="160"/>
      <c r="H888" s="160"/>
      <c r="I888" s="160"/>
      <c r="J888" s="160"/>
      <c r="K888" s="160"/>
      <c r="L888" s="165"/>
      <c r="M888" s="24"/>
    </row>
    <row r="889" spans="1:13" s="10" customFormat="1" ht="16.8" x14ac:dyDescent="0.15">
      <c r="A889" s="331"/>
      <c r="B889" s="331"/>
      <c r="C889" s="176" t="s">
        <v>1124</v>
      </c>
      <c r="D889" s="170" t="s">
        <v>1705</v>
      </c>
      <c r="E889" s="358">
        <v>13</v>
      </c>
      <c r="F889" s="159" t="s">
        <v>223</v>
      </c>
      <c r="G889" s="160">
        <v>0</v>
      </c>
      <c r="H889" s="160">
        <v>0</v>
      </c>
      <c r="I889" s="160">
        <f>G889+H889</f>
        <v>0</v>
      </c>
      <c r="J889" s="160">
        <f>TRUNC(E889*G889,2)</f>
        <v>0</v>
      </c>
      <c r="K889" s="160">
        <f>L889-J889</f>
        <v>0</v>
      </c>
      <c r="L889" s="165">
        <f>TRUNC(E889*I889,2)</f>
        <v>0</v>
      </c>
      <c r="M889" s="24"/>
    </row>
    <row r="890" spans="1:13" s="10" customFormat="1" ht="8.4" x14ac:dyDescent="0.15">
      <c r="A890" s="331"/>
      <c r="B890" s="331"/>
      <c r="C890" s="176"/>
      <c r="D890" s="203" t="s">
        <v>13</v>
      </c>
      <c r="E890" s="160"/>
      <c r="F890" s="159"/>
      <c r="G890" s="160"/>
      <c r="H890" s="160"/>
      <c r="I890" s="160"/>
      <c r="J890" s="172">
        <f>SUM(J889)</f>
        <v>0</v>
      </c>
      <c r="K890" s="172">
        <f>SUM(K889)</f>
        <v>0</v>
      </c>
      <c r="L890" s="204">
        <f>SUM(L889)</f>
        <v>0</v>
      </c>
      <c r="M890" s="28"/>
    </row>
    <row r="891" spans="1:13" s="10" customFormat="1" ht="8.4" x14ac:dyDescent="0.15">
      <c r="A891" s="331"/>
      <c r="B891" s="331"/>
      <c r="C891" s="342"/>
      <c r="D891" s="32"/>
      <c r="E891" s="174"/>
      <c r="F891" s="173"/>
      <c r="G891" s="174"/>
      <c r="H891" s="174"/>
      <c r="I891" s="174"/>
      <c r="J891" s="174"/>
      <c r="K891" s="174"/>
      <c r="L891" s="175"/>
      <c r="M891" s="24"/>
    </row>
    <row r="892" spans="1:13" s="10" customFormat="1" ht="8.4" x14ac:dyDescent="0.15">
      <c r="A892" s="331"/>
      <c r="B892" s="331"/>
      <c r="C892" s="176"/>
      <c r="D892" s="170"/>
      <c r="E892" s="171"/>
      <c r="F892" s="159"/>
      <c r="G892" s="160"/>
      <c r="H892" s="160"/>
      <c r="I892" s="160"/>
      <c r="J892" s="160"/>
      <c r="K892" s="160"/>
      <c r="L892" s="165"/>
      <c r="M892" s="24"/>
    </row>
    <row r="893" spans="1:13" s="10" customFormat="1" ht="8.4" x14ac:dyDescent="0.15">
      <c r="A893" s="331"/>
      <c r="B893" s="331"/>
      <c r="C893" s="341" t="s">
        <v>1068</v>
      </c>
      <c r="D893" s="169" t="s">
        <v>357</v>
      </c>
      <c r="E893" s="201"/>
      <c r="F893" s="202"/>
      <c r="G893" s="160"/>
      <c r="H893" s="160"/>
      <c r="I893" s="160"/>
      <c r="J893" s="160"/>
      <c r="K893" s="160"/>
      <c r="L893" s="165"/>
      <c r="M893" s="24"/>
    </row>
    <row r="894" spans="1:13" s="10" customFormat="1" ht="16.8" x14ac:dyDescent="0.15">
      <c r="A894" s="331"/>
      <c r="B894" s="331"/>
      <c r="C894" s="176" t="s">
        <v>1122</v>
      </c>
      <c r="D894" s="170" t="s">
        <v>1706</v>
      </c>
      <c r="E894" s="358">
        <v>36.76</v>
      </c>
      <c r="F894" s="159" t="s">
        <v>12</v>
      </c>
      <c r="G894" s="160">
        <v>0</v>
      </c>
      <c r="H894" s="160">
        <v>0</v>
      </c>
      <c r="I894" s="160">
        <f>G894+H894</f>
        <v>0</v>
      </c>
      <c r="J894" s="160">
        <f>TRUNC(E894*G894,2)</f>
        <v>0</v>
      </c>
      <c r="K894" s="160">
        <f>L894-J894</f>
        <v>0</v>
      </c>
      <c r="L894" s="165">
        <f>TRUNC(E894*I894,2)</f>
        <v>0</v>
      </c>
      <c r="M894" s="24"/>
    </row>
    <row r="895" spans="1:13" s="10" customFormat="1" ht="16.8" x14ac:dyDescent="0.15">
      <c r="A895" s="331"/>
      <c r="B895" s="331"/>
      <c r="C895" s="176" t="s">
        <v>1123</v>
      </c>
      <c r="D895" s="170" t="s">
        <v>1707</v>
      </c>
      <c r="E895" s="358">
        <v>32.93</v>
      </c>
      <c r="F895" s="159" t="s">
        <v>12</v>
      </c>
      <c r="G895" s="160">
        <v>0</v>
      </c>
      <c r="H895" s="160">
        <v>0</v>
      </c>
      <c r="I895" s="160">
        <f>G895+H895</f>
        <v>0</v>
      </c>
      <c r="J895" s="160">
        <f>TRUNC(E895*G895,2)</f>
        <v>0</v>
      </c>
      <c r="K895" s="160">
        <f>L895-J895</f>
        <v>0</v>
      </c>
      <c r="L895" s="165">
        <f>TRUNC(E895*I895,2)</f>
        <v>0</v>
      </c>
      <c r="M895" s="24"/>
    </row>
    <row r="896" spans="1:13" s="10" customFormat="1" ht="8.4" x14ac:dyDescent="0.15">
      <c r="A896" s="331"/>
      <c r="B896" s="331"/>
      <c r="C896" s="176"/>
      <c r="D896" s="203" t="s">
        <v>13</v>
      </c>
      <c r="E896" s="160"/>
      <c r="F896" s="159"/>
      <c r="G896" s="160"/>
      <c r="H896" s="160"/>
      <c r="I896" s="160"/>
      <c r="J896" s="172">
        <f>SUM(J894:J895)</f>
        <v>0</v>
      </c>
      <c r="K896" s="172">
        <f>SUM(K894:K895)</f>
        <v>0</v>
      </c>
      <c r="L896" s="204">
        <f>SUM(L894:L895)</f>
        <v>0</v>
      </c>
      <c r="M896" s="24"/>
    </row>
    <row r="897" spans="1:13" s="10" customFormat="1" ht="8.4" x14ac:dyDescent="0.15">
      <c r="A897" s="331"/>
      <c r="B897" s="331"/>
      <c r="C897" s="342"/>
      <c r="D897" s="32"/>
      <c r="E897" s="174"/>
      <c r="F897" s="173"/>
      <c r="G897" s="174"/>
      <c r="H897" s="174"/>
      <c r="I897" s="174"/>
      <c r="J897" s="174"/>
      <c r="K897" s="174"/>
      <c r="L897" s="175"/>
      <c r="M897" s="24"/>
    </row>
    <row r="898" spans="1:13" s="10" customFormat="1" ht="8.4" x14ac:dyDescent="0.15">
      <c r="A898" s="331"/>
      <c r="B898" s="331"/>
      <c r="C898" s="343"/>
      <c r="D898" s="205" t="s">
        <v>574</v>
      </c>
      <c r="E898" s="206"/>
      <c r="F898" s="207"/>
      <c r="G898" s="206"/>
      <c r="H898" s="206"/>
      <c r="I898" s="206"/>
      <c r="J898" s="208">
        <f>J880+J885+J890+J896</f>
        <v>0</v>
      </c>
      <c r="K898" s="208">
        <f>K880+K885+K890+K896</f>
        <v>0</v>
      </c>
      <c r="L898" s="209">
        <f>L880+L885+L890+L896</f>
        <v>0</v>
      </c>
      <c r="M898" s="24"/>
    </row>
    <row r="899" spans="1:13" s="10" customFormat="1" ht="8.4" x14ac:dyDescent="0.15">
      <c r="A899" s="331"/>
      <c r="B899" s="331"/>
      <c r="C899" s="176"/>
      <c r="D899" s="170"/>
      <c r="E899" s="171"/>
      <c r="F899" s="159"/>
      <c r="G899" s="160"/>
      <c r="H899" s="160"/>
      <c r="I899" s="160"/>
      <c r="J899" s="160"/>
      <c r="K899" s="160"/>
      <c r="L899" s="165"/>
      <c r="M899" s="24"/>
    </row>
    <row r="900" spans="1:13" s="10" customFormat="1" ht="8.4" x14ac:dyDescent="0.15">
      <c r="A900" s="331"/>
      <c r="B900" s="331"/>
      <c r="C900" s="344" t="s">
        <v>200</v>
      </c>
      <c r="D900" s="184" t="s">
        <v>142</v>
      </c>
      <c r="E900" s="201"/>
      <c r="F900" s="202"/>
      <c r="G900" s="160"/>
      <c r="H900" s="160"/>
      <c r="I900" s="160"/>
      <c r="J900" s="160"/>
      <c r="K900" s="160"/>
      <c r="L900" s="165"/>
      <c r="M900" s="24"/>
    </row>
    <row r="901" spans="1:13" s="10" customFormat="1" ht="8.4" x14ac:dyDescent="0.15">
      <c r="A901" s="331"/>
      <c r="B901" s="331"/>
      <c r="C901" s="341" t="s">
        <v>201</v>
      </c>
      <c r="D901" s="169" t="s">
        <v>353</v>
      </c>
      <c r="E901" s="201"/>
      <c r="F901" s="202"/>
      <c r="G901" s="160"/>
      <c r="H901" s="160"/>
      <c r="I901" s="160"/>
      <c r="J901" s="160"/>
      <c r="K901" s="160"/>
      <c r="L901" s="165"/>
      <c r="M901" s="24"/>
    </row>
    <row r="902" spans="1:13" s="10" customFormat="1" ht="33.6" x14ac:dyDescent="0.15">
      <c r="A902" s="331"/>
      <c r="B902" s="331"/>
      <c r="C902" s="176" t="s">
        <v>1112</v>
      </c>
      <c r="D902" s="170" t="s">
        <v>1576</v>
      </c>
      <c r="E902" s="358">
        <v>15</v>
      </c>
      <c r="F902" s="159" t="s">
        <v>223</v>
      </c>
      <c r="G902" s="160">
        <v>0</v>
      </c>
      <c r="H902" s="160">
        <v>0</v>
      </c>
      <c r="I902" s="160">
        <f t="shared" ref="I902:I911" si="244">G902+H902</f>
        <v>0</v>
      </c>
      <c r="J902" s="160">
        <f t="shared" ref="J902:J911" si="245">TRUNC(E902*G902,2)</f>
        <v>0</v>
      </c>
      <c r="K902" s="160">
        <f t="shared" ref="K902:K911" si="246">L902-J902</f>
        <v>0</v>
      </c>
      <c r="L902" s="165">
        <f t="shared" ref="L902:L911" si="247">TRUNC(E902*I902,2)</f>
        <v>0</v>
      </c>
      <c r="M902" s="24"/>
    </row>
    <row r="903" spans="1:13" s="10" customFormat="1" ht="42" x14ac:dyDescent="0.15">
      <c r="A903" s="331"/>
      <c r="B903" s="331"/>
      <c r="C903" s="176" t="s">
        <v>1113</v>
      </c>
      <c r="D903" s="170" t="s">
        <v>1577</v>
      </c>
      <c r="E903" s="358">
        <v>150</v>
      </c>
      <c r="F903" s="159" t="s">
        <v>223</v>
      </c>
      <c r="G903" s="160">
        <v>0</v>
      </c>
      <c r="H903" s="160">
        <v>0</v>
      </c>
      <c r="I903" s="160">
        <f t="shared" si="244"/>
        <v>0</v>
      </c>
      <c r="J903" s="160">
        <f t="shared" si="245"/>
        <v>0</v>
      </c>
      <c r="K903" s="160">
        <f t="shared" si="246"/>
        <v>0</v>
      </c>
      <c r="L903" s="165">
        <f t="shared" si="247"/>
        <v>0</v>
      </c>
      <c r="M903" s="23"/>
    </row>
    <row r="904" spans="1:13" s="10" customFormat="1" ht="33.6" x14ac:dyDescent="0.15">
      <c r="A904" s="333"/>
      <c r="B904" s="333"/>
      <c r="C904" s="176" t="s">
        <v>1114</v>
      </c>
      <c r="D904" s="170" t="s">
        <v>1578</v>
      </c>
      <c r="E904" s="358">
        <v>256</v>
      </c>
      <c r="F904" s="159" t="s">
        <v>223</v>
      </c>
      <c r="G904" s="160">
        <v>0</v>
      </c>
      <c r="H904" s="160">
        <v>0</v>
      </c>
      <c r="I904" s="160">
        <f t="shared" si="244"/>
        <v>0</v>
      </c>
      <c r="J904" s="160">
        <f t="shared" si="245"/>
        <v>0</v>
      </c>
      <c r="K904" s="160">
        <f t="shared" si="246"/>
        <v>0</v>
      </c>
      <c r="L904" s="165">
        <f t="shared" si="247"/>
        <v>0</v>
      </c>
      <c r="M904" s="23"/>
    </row>
    <row r="905" spans="1:13" s="10" customFormat="1" ht="42" x14ac:dyDescent="0.15">
      <c r="A905" s="331"/>
      <c r="B905" s="331"/>
      <c r="C905" s="176" t="s">
        <v>1115</v>
      </c>
      <c r="D905" s="170" t="s">
        <v>1579</v>
      </c>
      <c r="E905" s="358">
        <v>66</v>
      </c>
      <c r="F905" s="159" t="s">
        <v>223</v>
      </c>
      <c r="G905" s="160">
        <v>0</v>
      </c>
      <c r="H905" s="160">
        <v>0</v>
      </c>
      <c r="I905" s="160">
        <f t="shared" si="244"/>
        <v>0</v>
      </c>
      <c r="J905" s="160">
        <f t="shared" si="245"/>
        <v>0</v>
      </c>
      <c r="K905" s="160">
        <f t="shared" si="246"/>
        <v>0</v>
      </c>
      <c r="L905" s="165">
        <f t="shared" si="247"/>
        <v>0</v>
      </c>
      <c r="M905" s="23"/>
    </row>
    <row r="906" spans="1:13" s="10" customFormat="1" ht="42" x14ac:dyDescent="0.15">
      <c r="A906" s="331"/>
      <c r="B906" s="331"/>
      <c r="C906" s="176" t="s">
        <v>1116</v>
      </c>
      <c r="D906" s="170" t="s">
        <v>1580</v>
      </c>
      <c r="E906" s="358">
        <v>111</v>
      </c>
      <c r="F906" s="159" t="s">
        <v>223</v>
      </c>
      <c r="G906" s="160">
        <v>0</v>
      </c>
      <c r="H906" s="160">
        <v>0</v>
      </c>
      <c r="I906" s="160">
        <f t="shared" si="244"/>
        <v>0</v>
      </c>
      <c r="J906" s="160">
        <f t="shared" si="245"/>
        <v>0</v>
      </c>
      <c r="K906" s="160">
        <f t="shared" si="246"/>
        <v>0</v>
      </c>
      <c r="L906" s="165">
        <f t="shared" si="247"/>
        <v>0</v>
      </c>
      <c r="M906" s="23"/>
    </row>
    <row r="907" spans="1:13" s="10" customFormat="1" ht="33.6" x14ac:dyDescent="0.15">
      <c r="A907" s="331"/>
      <c r="B907" s="331"/>
      <c r="C907" s="176" t="s">
        <v>1117</v>
      </c>
      <c r="D907" s="170" t="s">
        <v>1581</v>
      </c>
      <c r="E907" s="358">
        <v>179</v>
      </c>
      <c r="F907" s="159" t="s">
        <v>223</v>
      </c>
      <c r="G907" s="160">
        <v>0</v>
      </c>
      <c r="H907" s="160">
        <v>0</v>
      </c>
      <c r="I907" s="160">
        <f t="shared" si="244"/>
        <v>0</v>
      </c>
      <c r="J907" s="160">
        <f t="shared" si="245"/>
        <v>0</v>
      </c>
      <c r="K907" s="160">
        <f t="shared" si="246"/>
        <v>0</v>
      </c>
      <c r="L907" s="165">
        <f t="shared" si="247"/>
        <v>0</v>
      </c>
      <c r="M907" s="24"/>
    </row>
    <row r="908" spans="1:13" s="10" customFormat="1" ht="25.2" x14ac:dyDescent="0.15">
      <c r="A908" s="331"/>
      <c r="B908" s="331"/>
      <c r="C908" s="176" t="s">
        <v>1118</v>
      </c>
      <c r="D908" s="170" t="s">
        <v>1582</v>
      </c>
      <c r="E908" s="358">
        <v>6</v>
      </c>
      <c r="F908" s="159" t="s">
        <v>223</v>
      </c>
      <c r="G908" s="160">
        <v>0</v>
      </c>
      <c r="H908" s="160">
        <v>0</v>
      </c>
      <c r="I908" s="160">
        <f t="shared" si="244"/>
        <v>0</v>
      </c>
      <c r="J908" s="160">
        <f t="shared" si="245"/>
        <v>0</v>
      </c>
      <c r="K908" s="160">
        <f t="shared" si="246"/>
        <v>0</v>
      </c>
      <c r="L908" s="165">
        <f t="shared" si="247"/>
        <v>0</v>
      </c>
      <c r="M908" s="24"/>
    </row>
    <row r="909" spans="1:13" s="10" customFormat="1" ht="42" x14ac:dyDescent="0.15">
      <c r="A909" s="331"/>
      <c r="B909" s="331"/>
      <c r="C909" s="176" t="s">
        <v>1119</v>
      </c>
      <c r="D909" s="170" t="s">
        <v>1583</v>
      </c>
      <c r="E909" s="358">
        <v>92</v>
      </c>
      <c r="F909" s="159" t="s">
        <v>223</v>
      </c>
      <c r="G909" s="160">
        <v>0</v>
      </c>
      <c r="H909" s="160">
        <v>0</v>
      </c>
      <c r="I909" s="160">
        <f t="shared" si="244"/>
        <v>0</v>
      </c>
      <c r="J909" s="160">
        <f t="shared" si="245"/>
        <v>0</v>
      </c>
      <c r="K909" s="160">
        <f t="shared" si="246"/>
        <v>0</v>
      </c>
      <c r="L909" s="165">
        <f t="shared" si="247"/>
        <v>0</v>
      </c>
      <c r="M909" s="24"/>
    </row>
    <row r="910" spans="1:13" s="10" customFormat="1" ht="42" x14ac:dyDescent="0.15">
      <c r="A910" s="331"/>
      <c r="B910" s="331"/>
      <c r="C910" s="176" t="s">
        <v>1120</v>
      </c>
      <c r="D910" s="170" t="s">
        <v>1584</v>
      </c>
      <c r="E910" s="358">
        <v>61</v>
      </c>
      <c r="F910" s="159" t="s">
        <v>223</v>
      </c>
      <c r="G910" s="160">
        <v>0</v>
      </c>
      <c r="H910" s="160">
        <v>0</v>
      </c>
      <c r="I910" s="160">
        <f t="shared" si="244"/>
        <v>0</v>
      </c>
      <c r="J910" s="160">
        <f t="shared" si="245"/>
        <v>0</v>
      </c>
      <c r="K910" s="160">
        <f t="shared" si="246"/>
        <v>0</v>
      </c>
      <c r="L910" s="165">
        <f t="shared" si="247"/>
        <v>0</v>
      </c>
      <c r="M910" s="24"/>
    </row>
    <row r="911" spans="1:13" s="10" customFormat="1" ht="42" x14ac:dyDescent="0.15">
      <c r="A911" s="331"/>
      <c r="B911" s="331"/>
      <c r="C911" s="176" t="s">
        <v>1121</v>
      </c>
      <c r="D911" s="170" t="s">
        <v>1585</v>
      </c>
      <c r="E911" s="358">
        <v>16</v>
      </c>
      <c r="F911" s="159" t="s">
        <v>223</v>
      </c>
      <c r="G911" s="160">
        <v>0</v>
      </c>
      <c r="H911" s="160">
        <v>0</v>
      </c>
      <c r="I911" s="160">
        <f t="shared" si="244"/>
        <v>0</v>
      </c>
      <c r="J911" s="160">
        <f t="shared" si="245"/>
        <v>0</v>
      </c>
      <c r="K911" s="160">
        <f t="shared" si="246"/>
        <v>0</v>
      </c>
      <c r="L911" s="165">
        <f t="shared" si="247"/>
        <v>0</v>
      </c>
      <c r="M911" s="28"/>
    </row>
    <row r="912" spans="1:13" s="10" customFormat="1" ht="8.4" x14ac:dyDescent="0.15">
      <c r="A912" s="331"/>
      <c r="B912" s="331"/>
      <c r="C912" s="176"/>
      <c r="D912" s="203" t="s">
        <v>13</v>
      </c>
      <c r="E912" s="160"/>
      <c r="F912" s="159"/>
      <c r="G912" s="160"/>
      <c r="H912" s="160"/>
      <c r="I912" s="160"/>
      <c r="J912" s="172">
        <f>SUM(J902:J911)</f>
        <v>0</v>
      </c>
      <c r="K912" s="172">
        <f>SUM(K902:K911)</f>
        <v>0</v>
      </c>
      <c r="L912" s="204">
        <f>SUM(L902:L911)</f>
        <v>0</v>
      </c>
      <c r="M912" s="24"/>
    </row>
    <row r="913" spans="1:13" s="10" customFormat="1" ht="8.4" x14ac:dyDescent="0.15">
      <c r="A913" s="331"/>
      <c r="B913" s="331"/>
      <c r="C913" s="342"/>
      <c r="D913" s="32"/>
      <c r="E913" s="174"/>
      <c r="F913" s="173"/>
      <c r="G913" s="174"/>
      <c r="H913" s="174"/>
      <c r="I913" s="174"/>
      <c r="J913" s="174"/>
      <c r="K913" s="174"/>
      <c r="L913" s="175"/>
      <c r="M913" s="24"/>
    </row>
    <row r="914" spans="1:13" s="10" customFormat="1" ht="8.4" x14ac:dyDescent="0.15">
      <c r="A914" s="331"/>
      <c r="B914" s="331"/>
      <c r="C914" s="176"/>
      <c r="D914" s="170"/>
      <c r="E914" s="171"/>
      <c r="F914" s="159"/>
      <c r="G914" s="160"/>
      <c r="H914" s="160"/>
      <c r="I914" s="160"/>
      <c r="J914" s="160"/>
      <c r="K914" s="160"/>
      <c r="L914" s="165"/>
      <c r="M914" s="24"/>
    </row>
    <row r="915" spans="1:13" s="10" customFormat="1" ht="8.4" x14ac:dyDescent="0.15">
      <c r="A915" s="331"/>
      <c r="B915" s="331"/>
      <c r="C915" s="341" t="s">
        <v>1069</v>
      </c>
      <c r="D915" s="169" t="s">
        <v>355</v>
      </c>
      <c r="E915" s="201"/>
      <c r="F915" s="202"/>
      <c r="G915" s="160"/>
      <c r="H915" s="160"/>
      <c r="I915" s="160"/>
      <c r="J915" s="160"/>
      <c r="K915" s="160"/>
      <c r="L915" s="165"/>
      <c r="M915" s="24"/>
    </row>
    <row r="916" spans="1:13" s="10" customFormat="1" ht="16.8" x14ac:dyDescent="0.15">
      <c r="A916" s="331"/>
      <c r="B916" s="331"/>
      <c r="C916" s="176" t="s">
        <v>1110</v>
      </c>
      <c r="D916" s="356" t="s">
        <v>1869</v>
      </c>
      <c r="E916" s="358">
        <v>1</v>
      </c>
      <c r="F916" s="159" t="s">
        <v>223</v>
      </c>
      <c r="G916" s="160">
        <v>0</v>
      </c>
      <c r="H916" s="160">
        <v>0</v>
      </c>
      <c r="I916" s="160">
        <f>G916+H916</f>
        <v>0</v>
      </c>
      <c r="J916" s="160">
        <f>TRUNC(E916*G916,2)</f>
        <v>0</v>
      </c>
      <c r="K916" s="160">
        <f>L916-J916</f>
        <v>0</v>
      </c>
      <c r="L916" s="165">
        <f>TRUNC(E916*I916,2)</f>
        <v>0</v>
      </c>
      <c r="M916" s="24"/>
    </row>
    <row r="917" spans="1:13" s="10" customFormat="1" ht="16.8" x14ac:dyDescent="0.15">
      <c r="A917" s="331"/>
      <c r="B917" s="331"/>
      <c r="C917" s="176" t="s">
        <v>1111</v>
      </c>
      <c r="D917" s="356" t="s">
        <v>1870</v>
      </c>
      <c r="E917" s="358">
        <v>1</v>
      </c>
      <c r="F917" s="159" t="s">
        <v>223</v>
      </c>
      <c r="G917" s="160">
        <v>0</v>
      </c>
      <c r="H917" s="160">
        <v>0</v>
      </c>
      <c r="I917" s="160">
        <f>G917+H917</f>
        <v>0</v>
      </c>
      <c r="J917" s="160">
        <f>TRUNC(E917*G917,2)</f>
        <v>0</v>
      </c>
      <c r="K917" s="160">
        <f>L917-J917</f>
        <v>0</v>
      </c>
      <c r="L917" s="165">
        <f>TRUNC(E917*I917,2)</f>
        <v>0</v>
      </c>
      <c r="M917" s="24"/>
    </row>
    <row r="918" spans="1:13" s="10" customFormat="1" ht="8.4" x14ac:dyDescent="0.15">
      <c r="A918" s="331"/>
      <c r="B918" s="331"/>
      <c r="C918" s="176"/>
      <c r="D918" s="203" t="s">
        <v>13</v>
      </c>
      <c r="E918" s="160"/>
      <c r="F918" s="159"/>
      <c r="G918" s="160"/>
      <c r="H918" s="160"/>
      <c r="I918" s="160"/>
      <c r="J918" s="172">
        <f>SUM(J916:J917)</f>
        <v>0</v>
      </c>
      <c r="K918" s="172">
        <f>SUM(K916:K917)</f>
        <v>0</v>
      </c>
      <c r="L918" s="204">
        <f>SUM(L916:L917)</f>
        <v>0</v>
      </c>
      <c r="M918" s="28"/>
    </row>
    <row r="919" spans="1:13" s="10" customFormat="1" ht="8.4" x14ac:dyDescent="0.15">
      <c r="A919" s="331"/>
      <c r="B919" s="331"/>
      <c r="C919" s="342"/>
      <c r="D919" s="32"/>
      <c r="E919" s="174"/>
      <c r="F919" s="173"/>
      <c r="G919" s="174"/>
      <c r="H919" s="174"/>
      <c r="I919" s="174"/>
      <c r="J919" s="174"/>
      <c r="K919" s="174"/>
      <c r="L919" s="175"/>
      <c r="M919" s="24"/>
    </row>
    <row r="920" spans="1:13" s="10" customFormat="1" ht="8.4" x14ac:dyDescent="0.15">
      <c r="A920" s="331"/>
      <c r="B920" s="331"/>
      <c r="C920" s="176"/>
      <c r="D920" s="170"/>
      <c r="E920" s="171"/>
      <c r="F920" s="159"/>
      <c r="G920" s="160"/>
      <c r="H920" s="160"/>
      <c r="I920" s="160"/>
      <c r="J920" s="160"/>
      <c r="K920" s="160"/>
      <c r="L920" s="165"/>
      <c r="M920" s="24"/>
    </row>
    <row r="921" spans="1:13" s="10" customFormat="1" ht="8.4" x14ac:dyDescent="0.15">
      <c r="A921" s="331"/>
      <c r="B921" s="331"/>
      <c r="C921" s="341" t="s">
        <v>1070</v>
      </c>
      <c r="D921" s="169" t="s">
        <v>356</v>
      </c>
      <c r="E921" s="201"/>
      <c r="F921" s="202"/>
      <c r="G921" s="160"/>
      <c r="H921" s="160"/>
      <c r="I921" s="160"/>
      <c r="J921" s="160"/>
      <c r="K921" s="160"/>
      <c r="L921" s="165"/>
      <c r="M921" s="24"/>
    </row>
    <row r="922" spans="1:13" s="10" customFormat="1" ht="25.2" x14ac:dyDescent="0.15">
      <c r="A922" s="331"/>
      <c r="B922" s="331"/>
      <c r="C922" s="176" t="s">
        <v>1107</v>
      </c>
      <c r="D922" s="170" t="s">
        <v>1594</v>
      </c>
      <c r="E922" s="358">
        <v>4</v>
      </c>
      <c r="F922" s="159" t="s">
        <v>223</v>
      </c>
      <c r="G922" s="160">
        <v>0</v>
      </c>
      <c r="H922" s="160">
        <v>0</v>
      </c>
      <c r="I922" s="160">
        <f t="shared" ref="I922:I929" si="248">G922+H922</f>
        <v>0</v>
      </c>
      <c r="J922" s="160">
        <f t="shared" ref="J922:J929" si="249">TRUNC(E922*G922,2)</f>
        <v>0</v>
      </c>
      <c r="K922" s="160">
        <f t="shared" ref="K922:K929" si="250">L922-J922</f>
        <v>0</v>
      </c>
      <c r="L922" s="165">
        <f t="shared" ref="L922:L929" si="251">TRUNC(E922*I922,2)</f>
        <v>0</v>
      </c>
      <c r="M922" s="24"/>
    </row>
    <row r="923" spans="1:13" s="10" customFormat="1" ht="42" x14ac:dyDescent="0.15">
      <c r="A923" s="331"/>
      <c r="B923" s="331"/>
      <c r="C923" s="176" t="s">
        <v>1108</v>
      </c>
      <c r="D923" s="170" t="s">
        <v>1595</v>
      </c>
      <c r="E923" s="358">
        <v>35</v>
      </c>
      <c r="F923" s="159" t="s">
        <v>223</v>
      </c>
      <c r="G923" s="160">
        <v>0</v>
      </c>
      <c r="H923" s="160">
        <v>0</v>
      </c>
      <c r="I923" s="160">
        <f t="shared" si="248"/>
        <v>0</v>
      </c>
      <c r="J923" s="160">
        <f t="shared" si="249"/>
        <v>0</v>
      </c>
      <c r="K923" s="160">
        <f t="shared" si="250"/>
        <v>0</v>
      </c>
      <c r="L923" s="165">
        <f t="shared" si="251"/>
        <v>0</v>
      </c>
      <c r="M923" s="23"/>
    </row>
    <row r="924" spans="1:13" s="10" customFormat="1" ht="42" x14ac:dyDescent="0.15">
      <c r="A924" s="331"/>
      <c r="B924" s="331"/>
      <c r="C924" s="176" t="s">
        <v>1109</v>
      </c>
      <c r="D924" s="170" t="s">
        <v>1596</v>
      </c>
      <c r="E924" s="358">
        <v>22</v>
      </c>
      <c r="F924" s="159" t="s">
        <v>223</v>
      </c>
      <c r="G924" s="160">
        <v>0</v>
      </c>
      <c r="H924" s="160">
        <v>0</v>
      </c>
      <c r="I924" s="160">
        <f t="shared" si="248"/>
        <v>0</v>
      </c>
      <c r="J924" s="160">
        <f t="shared" si="249"/>
        <v>0</v>
      </c>
      <c r="K924" s="160">
        <f t="shared" si="250"/>
        <v>0</v>
      </c>
      <c r="L924" s="165">
        <f t="shared" si="251"/>
        <v>0</v>
      </c>
      <c r="M924" s="23"/>
    </row>
    <row r="925" spans="1:13" s="182" customFormat="1" ht="16.8" x14ac:dyDescent="0.15">
      <c r="A925" s="331"/>
      <c r="B925" s="331"/>
      <c r="C925" s="176" t="s">
        <v>1586</v>
      </c>
      <c r="D925" s="170" t="s">
        <v>1597</v>
      </c>
      <c r="E925" s="358">
        <v>4</v>
      </c>
      <c r="F925" s="159" t="s">
        <v>223</v>
      </c>
      <c r="G925" s="160">
        <v>0</v>
      </c>
      <c r="H925" s="160">
        <v>0</v>
      </c>
      <c r="I925" s="160">
        <f t="shared" si="248"/>
        <v>0</v>
      </c>
      <c r="J925" s="160">
        <f t="shared" si="249"/>
        <v>0</v>
      </c>
      <c r="K925" s="160">
        <f t="shared" si="250"/>
        <v>0</v>
      </c>
      <c r="L925" s="165">
        <f t="shared" si="251"/>
        <v>0</v>
      </c>
      <c r="M925" s="24"/>
    </row>
    <row r="926" spans="1:13" s="10" customFormat="1" ht="33.6" x14ac:dyDescent="0.15">
      <c r="A926" s="331"/>
      <c r="B926" s="331"/>
      <c r="C926" s="176" t="s">
        <v>1587</v>
      </c>
      <c r="D926" s="170" t="s">
        <v>1598</v>
      </c>
      <c r="E926" s="358">
        <v>48</v>
      </c>
      <c r="F926" s="159" t="s">
        <v>223</v>
      </c>
      <c r="G926" s="160">
        <v>0</v>
      </c>
      <c r="H926" s="160">
        <v>0</v>
      </c>
      <c r="I926" s="160">
        <f t="shared" si="248"/>
        <v>0</v>
      </c>
      <c r="J926" s="160">
        <f t="shared" si="249"/>
        <v>0</v>
      </c>
      <c r="K926" s="160">
        <f t="shared" si="250"/>
        <v>0</v>
      </c>
      <c r="L926" s="165">
        <f t="shared" si="251"/>
        <v>0</v>
      </c>
      <c r="M926" s="24"/>
    </row>
    <row r="927" spans="1:13" s="10" customFormat="1" ht="33.6" x14ac:dyDescent="0.15">
      <c r="A927" s="331"/>
      <c r="B927" s="331"/>
      <c r="C927" s="176" t="s">
        <v>1588</v>
      </c>
      <c r="D927" s="170" t="s">
        <v>1599</v>
      </c>
      <c r="E927" s="358">
        <v>9</v>
      </c>
      <c r="F927" s="159" t="s">
        <v>223</v>
      </c>
      <c r="G927" s="160">
        <v>0</v>
      </c>
      <c r="H927" s="160">
        <v>0</v>
      </c>
      <c r="I927" s="160">
        <f t="shared" si="248"/>
        <v>0</v>
      </c>
      <c r="J927" s="160">
        <f t="shared" si="249"/>
        <v>0</v>
      </c>
      <c r="K927" s="160">
        <f t="shared" si="250"/>
        <v>0</v>
      </c>
      <c r="L927" s="165">
        <f t="shared" si="251"/>
        <v>0</v>
      </c>
      <c r="M927" s="28"/>
    </row>
    <row r="928" spans="1:13" s="10" customFormat="1" ht="25.2" x14ac:dyDescent="0.15">
      <c r="A928" s="331"/>
      <c r="B928" s="331"/>
      <c r="C928" s="176" t="s">
        <v>1589</v>
      </c>
      <c r="D928" s="170" t="s">
        <v>1600</v>
      </c>
      <c r="E928" s="358">
        <v>11</v>
      </c>
      <c r="F928" s="159" t="s">
        <v>223</v>
      </c>
      <c r="G928" s="160">
        <v>0</v>
      </c>
      <c r="H928" s="160">
        <v>0</v>
      </c>
      <c r="I928" s="160">
        <f t="shared" ref="I928" si="252">G928+H928</f>
        <v>0</v>
      </c>
      <c r="J928" s="160">
        <f t="shared" ref="J928" si="253">TRUNC(E928*G928,2)</f>
        <v>0</v>
      </c>
      <c r="K928" s="160">
        <f t="shared" ref="K928" si="254">L928-J928</f>
        <v>0</v>
      </c>
      <c r="L928" s="165">
        <f t="shared" ref="L928" si="255">TRUNC(E928*I928,2)</f>
        <v>0</v>
      </c>
      <c r="M928" s="24"/>
    </row>
    <row r="929" spans="1:13" s="10" customFormat="1" ht="25.2" x14ac:dyDescent="0.15">
      <c r="A929" s="331"/>
      <c r="B929" s="331"/>
      <c r="C929" s="176" t="s">
        <v>1601</v>
      </c>
      <c r="D929" s="170" t="s">
        <v>1602</v>
      </c>
      <c r="E929" s="358">
        <v>17</v>
      </c>
      <c r="F929" s="159" t="s">
        <v>223</v>
      </c>
      <c r="G929" s="160">
        <v>0</v>
      </c>
      <c r="H929" s="160">
        <v>0</v>
      </c>
      <c r="I929" s="160">
        <f t="shared" si="248"/>
        <v>0</v>
      </c>
      <c r="J929" s="160">
        <f t="shared" si="249"/>
        <v>0</v>
      </c>
      <c r="K929" s="160">
        <f t="shared" si="250"/>
        <v>0</v>
      </c>
      <c r="L929" s="165">
        <f t="shared" si="251"/>
        <v>0</v>
      </c>
      <c r="M929" s="24"/>
    </row>
    <row r="930" spans="1:13" s="10" customFormat="1" ht="8.4" x14ac:dyDescent="0.15">
      <c r="A930" s="331"/>
      <c r="B930" s="331"/>
      <c r="C930" s="176"/>
      <c r="D930" s="203" t="s">
        <v>13</v>
      </c>
      <c r="E930" s="160"/>
      <c r="F930" s="159"/>
      <c r="G930" s="160"/>
      <c r="H930" s="160"/>
      <c r="I930" s="160"/>
      <c r="J930" s="172">
        <f>SUM(J922:J929)</f>
        <v>0</v>
      </c>
      <c r="K930" s="172">
        <f>SUM(K922:K929)</f>
        <v>0</v>
      </c>
      <c r="L930" s="204">
        <f>SUM(L922:L929)</f>
        <v>0</v>
      </c>
      <c r="M930" s="28"/>
    </row>
    <row r="931" spans="1:13" s="10" customFormat="1" ht="8.4" x14ac:dyDescent="0.15">
      <c r="A931" s="331"/>
      <c r="B931" s="331"/>
      <c r="C931" s="342"/>
      <c r="D931" s="32"/>
      <c r="E931" s="174"/>
      <c r="F931" s="173"/>
      <c r="G931" s="174"/>
      <c r="H931" s="174"/>
      <c r="I931" s="174"/>
      <c r="J931" s="174"/>
      <c r="K931" s="174"/>
      <c r="L931" s="175"/>
      <c r="M931" s="24"/>
    </row>
    <row r="932" spans="1:13" s="10" customFormat="1" ht="8.4" x14ac:dyDescent="0.15">
      <c r="A932" s="331"/>
      <c r="B932" s="331"/>
      <c r="C932" s="176"/>
      <c r="D932" s="170"/>
      <c r="E932" s="171"/>
      <c r="F932" s="159"/>
      <c r="G932" s="160"/>
      <c r="H932" s="160"/>
      <c r="I932" s="160"/>
      <c r="J932" s="160"/>
      <c r="K932" s="160"/>
      <c r="L932" s="165"/>
      <c r="M932" s="23"/>
    </row>
    <row r="933" spans="1:13" s="10" customFormat="1" ht="8.4" x14ac:dyDescent="0.15">
      <c r="A933" s="331"/>
      <c r="B933" s="331"/>
      <c r="C933" s="341" t="s">
        <v>1590</v>
      </c>
      <c r="D933" s="169" t="s">
        <v>357</v>
      </c>
      <c r="E933" s="201"/>
      <c r="F933" s="202"/>
      <c r="G933" s="160"/>
      <c r="H933" s="160"/>
      <c r="I933" s="160"/>
      <c r="J933" s="160"/>
      <c r="K933" s="160"/>
      <c r="L933" s="165"/>
      <c r="M933" s="23"/>
    </row>
    <row r="934" spans="1:13" s="182" customFormat="1" ht="33.6" x14ac:dyDescent="0.15">
      <c r="A934" s="331"/>
      <c r="B934" s="331"/>
      <c r="C934" s="176" t="s">
        <v>1591</v>
      </c>
      <c r="D934" s="170" t="s">
        <v>1605</v>
      </c>
      <c r="E934" s="358">
        <v>352.64</v>
      </c>
      <c r="F934" s="159" t="s">
        <v>12</v>
      </c>
      <c r="G934" s="160">
        <v>0</v>
      </c>
      <c r="H934" s="160">
        <v>0</v>
      </c>
      <c r="I934" s="160">
        <f>G934+H934</f>
        <v>0</v>
      </c>
      <c r="J934" s="160">
        <f>TRUNC(E934*G934,2)</f>
        <v>0</v>
      </c>
      <c r="K934" s="160">
        <f>L934-J934</f>
        <v>0</v>
      </c>
      <c r="L934" s="165">
        <f>TRUNC(E934*I934,2)</f>
        <v>0</v>
      </c>
      <c r="M934" s="24"/>
    </row>
    <row r="935" spans="1:13" s="10" customFormat="1" ht="33.6" x14ac:dyDescent="0.15">
      <c r="A935" s="331"/>
      <c r="B935" s="331"/>
      <c r="C935" s="176" t="s">
        <v>1592</v>
      </c>
      <c r="D935" s="170" t="s">
        <v>1604</v>
      </c>
      <c r="E935" s="358">
        <v>131.96</v>
      </c>
      <c r="F935" s="159" t="s">
        <v>12</v>
      </c>
      <c r="G935" s="160">
        <v>0</v>
      </c>
      <c r="H935" s="160">
        <v>0</v>
      </c>
      <c r="I935" s="160">
        <f>G935+H935</f>
        <v>0</v>
      </c>
      <c r="J935" s="160">
        <f>TRUNC(E935*G935,2)</f>
        <v>0</v>
      </c>
      <c r="K935" s="160">
        <f>L935-J935</f>
        <v>0</v>
      </c>
      <c r="L935" s="165">
        <f>TRUNC(E935*I935,2)</f>
        <v>0</v>
      </c>
      <c r="M935" s="28"/>
    </row>
    <row r="936" spans="1:13" s="10" customFormat="1" ht="33.6" x14ac:dyDescent="0.15">
      <c r="A936" s="331"/>
      <c r="B936" s="331"/>
      <c r="C936" s="176" t="s">
        <v>1593</v>
      </c>
      <c r="D936" s="170" t="s">
        <v>1606</v>
      </c>
      <c r="E936" s="358">
        <v>156.87</v>
      </c>
      <c r="F936" s="159" t="s">
        <v>12</v>
      </c>
      <c r="G936" s="160">
        <v>0</v>
      </c>
      <c r="H936" s="160">
        <v>0</v>
      </c>
      <c r="I936" s="160">
        <f>G936+H936</f>
        <v>0</v>
      </c>
      <c r="J936" s="160">
        <f>TRUNC(E936*G936,2)</f>
        <v>0</v>
      </c>
      <c r="K936" s="160">
        <f>L936-J936</f>
        <v>0</v>
      </c>
      <c r="L936" s="165">
        <f>TRUNC(E936*I936,2)</f>
        <v>0</v>
      </c>
      <c r="M936" s="24"/>
    </row>
    <row r="937" spans="1:13" s="10" customFormat="1" ht="16.8" x14ac:dyDescent="0.15">
      <c r="A937" s="331"/>
      <c r="B937" s="331"/>
      <c r="C937" s="176" t="s">
        <v>1593</v>
      </c>
      <c r="D937" s="170" t="s">
        <v>1603</v>
      </c>
      <c r="E937" s="358">
        <v>180.87</v>
      </c>
      <c r="F937" s="159" t="s">
        <v>12</v>
      </c>
      <c r="G937" s="160">
        <v>0</v>
      </c>
      <c r="H937" s="160">
        <v>0</v>
      </c>
      <c r="I937" s="160">
        <f>G937+H937</f>
        <v>0</v>
      </c>
      <c r="J937" s="160">
        <f>TRUNC(E937*G937,2)</f>
        <v>0</v>
      </c>
      <c r="K937" s="160">
        <f>L937-J937</f>
        <v>0</v>
      </c>
      <c r="L937" s="165">
        <f>TRUNC(E937*I937,2)</f>
        <v>0</v>
      </c>
      <c r="M937" s="24"/>
    </row>
    <row r="938" spans="1:13" s="10" customFormat="1" ht="8.4" x14ac:dyDescent="0.15">
      <c r="A938" s="331"/>
      <c r="B938" s="331"/>
      <c r="C938" s="176"/>
      <c r="D938" s="203" t="s">
        <v>13</v>
      </c>
      <c r="E938" s="160"/>
      <c r="F938" s="159"/>
      <c r="G938" s="160"/>
      <c r="H938" s="160"/>
      <c r="I938" s="160"/>
      <c r="J938" s="172">
        <f>SUM(J934:J937)</f>
        <v>0</v>
      </c>
      <c r="K938" s="172">
        <f>SUM(K934:K937)</f>
        <v>0</v>
      </c>
      <c r="L938" s="204">
        <f>SUM(L934:L937)</f>
        <v>0</v>
      </c>
      <c r="M938" s="24"/>
    </row>
    <row r="939" spans="1:13" s="10" customFormat="1" ht="8.4" x14ac:dyDescent="0.15">
      <c r="A939" s="331"/>
      <c r="B939" s="331"/>
      <c r="C939" s="342"/>
      <c r="D939" s="32"/>
      <c r="E939" s="174"/>
      <c r="F939" s="173"/>
      <c r="G939" s="174"/>
      <c r="H939" s="174"/>
      <c r="I939" s="174"/>
      <c r="J939" s="174"/>
      <c r="K939" s="174"/>
      <c r="L939" s="175"/>
      <c r="M939" s="28"/>
    </row>
    <row r="940" spans="1:13" s="10" customFormat="1" ht="8.4" x14ac:dyDescent="0.15">
      <c r="A940" s="331"/>
      <c r="B940" s="331"/>
      <c r="C940" s="176"/>
      <c r="D940" s="170"/>
      <c r="E940" s="171"/>
      <c r="F940" s="159"/>
      <c r="G940" s="160"/>
      <c r="H940" s="160"/>
      <c r="I940" s="160"/>
      <c r="J940" s="160"/>
      <c r="K940" s="160"/>
      <c r="L940" s="165"/>
      <c r="M940" s="24"/>
    </row>
    <row r="941" spans="1:13" s="10" customFormat="1" ht="8.4" x14ac:dyDescent="0.15">
      <c r="A941" s="331"/>
      <c r="B941" s="331"/>
      <c r="C941" s="344" t="s">
        <v>202</v>
      </c>
      <c r="D941" s="184" t="s">
        <v>143</v>
      </c>
      <c r="E941" s="201"/>
      <c r="F941" s="202"/>
      <c r="G941" s="160"/>
      <c r="H941" s="160"/>
      <c r="I941" s="160"/>
      <c r="J941" s="160"/>
      <c r="K941" s="160"/>
      <c r="L941" s="165"/>
      <c r="M941" s="24"/>
    </row>
    <row r="942" spans="1:13" s="10" customFormat="1" ht="8.4" x14ac:dyDescent="0.15">
      <c r="A942" s="331"/>
      <c r="B942" s="331"/>
      <c r="C942" s="341" t="s">
        <v>203</v>
      </c>
      <c r="D942" s="169" t="s">
        <v>353</v>
      </c>
      <c r="E942" s="201"/>
      <c r="F942" s="202"/>
      <c r="G942" s="160"/>
      <c r="H942" s="160"/>
      <c r="I942" s="160"/>
      <c r="J942" s="160"/>
      <c r="K942" s="160"/>
      <c r="L942" s="165"/>
      <c r="M942" s="28"/>
    </row>
    <row r="943" spans="1:13" s="10" customFormat="1" ht="58.8" x14ac:dyDescent="0.15">
      <c r="A943" s="331"/>
      <c r="B943" s="331"/>
      <c r="C943" s="176" t="s">
        <v>1100</v>
      </c>
      <c r="D943" s="170" t="s">
        <v>1607</v>
      </c>
      <c r="E943" s="358">
        <v>16</v>
      </c>
      <c r="F943" s="159" t="s">
        <v>223</v>
      </c>
      <c r="G943" s="160">
        <v>0</v>
      </c>
      <c r="H943" s="160">
        <v>0</v>
      </c>
      <c r="I943" s="160">
        <f t="shared" ref="I943:I949" si="256">G943+H943</f>
        <v>0</v>
      </c>
      <c r="J943" s="160">
        <f t="shared" ref="J943:J949" si="257">TRUNC(E943*G943,2)</f>
        <v>0</v>
      </c>
      <c r="K943" s="160">
        <f t="shared" ref="K943:K949" si="258">L943-J943</f>
        <v>0</v>
      </c>
      <c r="L943" s="165">
        <f t="shared" ref="L943:L949" si="259">TRUNC(E943*I943,2)</f>
        <v>0</v>
      </c>
      <c r="M943" s="24"/>
    </row>
    <row r="944" spans="1:13" s="10" customFormat="1" ht="50.4" x14ac:dyDescent="0.15">
      <c r="A944" s="331"/>
      <c r="B944" s="331"/>
      <c r="C944" s="176" t="s">
        <v>1101</v>
      </c>
      <c r="D944" s="170" t="s">
        <v>1608</v>
      </c>
      <c r="E944" s="358">
        <v>235</v>
      </c>
      <c r="F944" s="159" t="s">
        <v>223</v>
      </c>
      <c r="G944" s="160">
        <v>0</v>
      </c>
      <c r="H944" s="160">
        <v>0</v>
      </c>
      <c r="I944" s="160">
        <f t="shared" si="256"/>
        <v>0</v>
      </c>
      <c r="J944" s="160">
        <f t="shared" si="257"/>
        <v>0</v>
      </c>
      <c r="K944" s="160">
        <f t="shared" si="258"/>
        <v>0</v>
      </c>
      <c r="L944" s="165">
        <f t="shared" si="259"/>
        <v>0</v>
      </c>
      <c r="M944" s="24"/>
    </row>
    <row r="945" spans="1:13" s="10" customFormat="1" ht="58.8" x14ac:dyDescent="0.15">
      <c r="A945" s="331"/>
      <c r="B945" s="331"/>
      <c r="C945" s="176" t="s">
        <v>1102</v>
      </c>
      <c r="D945" s="170" t="s">
        <v>1609</v>
      </c>
      <c r="E945" s="358">
        <v>35</v>
      </c>
      <c r="F945" s="159" t="s">
        <v>223</v>
      </c>
      <c r="G945" s="160">
        <v>0</v>
      </c>
      <c r="H945" s="160">
        <v>0</v>
      </c>
      <c r="I945" s="160">
        <f t="shared" si="256"/>
        <v>0</v>
      </c>
      <c r="J945" s="160">
        <f t="shared" si="257"/>
        <v>0</v>
      </c>
      <c r="K945" s="160">
        <f t="shared" si="258"/>
        <v>0</v>
      </c>
      <c r="L945" s="165">
        <f t="shared" si="259"/>
        <v>0</v>
      </c>
      <c r="M945" s="28"/>
    </row>
    <row r="946" spans="1:13" s="10" customFormat="1" ht="50.4" x14ac:dyDescent="0.15">
      <c r="A946" s="331"/>
      <c r="B946" s="331"/>
      <c r="C946" s="176" t="s">
        <v>1103</v>
      </c>
      <c r="D946" s="170" t="s">
        <v>1610</v>
      </c>
      <c r="E946" s="358">
        <v>33</v>
      </c>
      <c r="F946" s="159" t="s">
        <v>223</v>
      </c>
      <c r="G946" s="160">
        <v>0</v>
      </c>
      <c r="H946" s="160">
        <v>0</v>
      </c>
      <c r="I946" s="160">
        <f t="shared" si="256"/>
        <v>0</v>
      </c>
      <c r="J946" s="160">
        <f t="shared" si="257"/>
        <v>0</v>
      </c>
      <c r="K946" s="160">
        <f t="shared" si="258"/>
        <v>0</v>
      </c>
      <c r="L946" s="165">
        <f t="shared" si="259"/>
        <v>0</v>
      </c>
      <c r="M946" s="24"/>
    </row>
    <row r="947" spans="1:13" s="10" customFormat="1" ht="16.8" x14ac:dyDescent="0.15">
      <c r="A947" s="331"/>
      <c r="B947" s="331"/>
      <c r="C947" s="176" t="s">
        <v>1104</v>
      </c>
      <c r="D947" s="170" t="s">
        <v>566</v>
      </c>
      <c r="E947" s="171">
        <v>1</v>
      </c>
      <c r="F947" s="159" t="s">
        <v>223</v>
      </c>
      <c r="G947" s="160">
        <v>0</v>
      </c>
      <c r="H947" s="160">
        <v>0</v>
      </c>
      <c r="I947" s="160">
        <f t="shared" si="256"/>
        <v>0</v>
      </c>
      <c r="J947" s="160">
        <f t="shared" si="257"/>
        <v>0</v>
      </c>
      <c r="K947" s="160">
        <f t="shared" si="258"/>
        <v>0</v>
      </c>
      <c r="L947" s="165">
        <f t="shared" si="259"/>
        <v>0</v>
      </c>
      <c r="M947" s="28"/>
    </row>
    <row r="948" spans="1:13" s="10" customFormat="1" ht="50.4" x14ac:dyDescent="0.15">
      <c r="A948" s="331"/>
      <c r="B948" s="331"/>
      <c r="C948" s="176" t="s">
        <v>1105</v>
      </c>
      <c r="D948" s="170" t="s">
        <v>1611</v>
      </c>
      <c r="E948" s="358">
        <v>23</v>
      </c>
      <c r="F948" s="159" t="s">
        <v>223</v>
      </c>
      <c r="G948" s="160">
        <v>0</v>
      </c>
      <c r="H948" s="160">
        <v>0</v>
      </c>
      <c r="I948" s="160">
        <f t="shared" si="256"/>
        <v>0</v>
      </c>
      <c r="J948" s="160">
        <f t="shared" si="257"/>
        <v>0</v>
      </c>
      <c r="K948" s="160">
        <f t="shared" si="258"/>
        <v>0</v>
      </c>
      <c r="L948" s="165">
        <f t="shared" si="259"/>
        <v>0</v>
      </c>
      <c r="M948" s="28"/>
    </row>
    <row r="949" spans="1:13" s="10" customFormat="1" ht="16.8" x14ac:dyDescent="0.15">
      <c r="A949" s="331"/>
      <c r="B949" s="331"/>
      <c r="C949" s="176" t="s">
        <v>1106</v>
      </c>
      <c r="D949" s="170" t="s">
        <v>567</v>
      </c>
      <c r="E949" s="171">
        <v>1</v>
      </c>
      <c r="F949" s="159" t="s">
        <v>223</v>
      </c>
      <c r="G949" s="160">
        <v>0</v>
      </c>
      <c r="H949" s="160">
        <v>0</v>
      </c>
      <c r="I949" s="160">
        <f t="shared" si="256"/>
        <v>0</v>
      </c>
      <c r="J949" s="160">
        <f t="shared" si="257"/>
        <v>0</v>
      </c>
      <c r="K949" s="160">
        <f t="shared" si="258"/>
        <v>0</v>
      </c>
      <c r="L949" s="165">
        <f t="shared" si="259"/>
        <v>0</v>
      </c>
      <c r="M949" s="28"/>
    </row>
    <row r="950" spans="1:13" s="10" customFormat="1" ht="8.4" x14ac:dyDescent="0.15">
      <c r="A950" s="331"/>
      <c r="B950" s="331"/>
      <c r="C950" s="176"/>
      <c r="D950" s="203" t="s">
        <v>13</v>
      </c>
      <c r="E950" s="160"/>
      <c r="F950" s="159"/>
      <c r="G950" s="160"/>
      <c r="H950" s="160"/>
      <c r="I950" s="160"/>
      <c r="J950" s="172">
        <f>SUM(J943:J949)</f>
        <v>0</v>
      </c>
      <c r="K950" s="172">
        <f>SUM(K943:K949)</f>
        <v>0</v>
      </c>
      <c r="L950" s="204">
        <f>SUM(L943:L949)</f>
        <v>0</v>
      </c>
      <c r="M950" s="24"/>
    </row>
    <row r="951" spans="1:13" s="10" customFormat="1" ht="8.4" x14ac:dyDescent="0.15">
      <c r="A951" s="331"/>
      <c r="B951" s="331"/>
      <c r="C951" s="342"/>
      <c r="D951" s="32"/>
      <c r="E951" s="174"/>
      <c r="F951" s="173"/>
      <c r="G951" s="174"/>
      <c r="H951" s="174"/>
      <c r="I951" s="174"/>
      <c r="J951" s="174"/>
      <c r="K951" s="174"/>
      <c r="L951" s="175"/>
      <c r="M951" s="24"/>
    </row>
    <row r="952" spans="1:13" s="10" customFormat="1" ht="8.4" x14ac:dyDescent="0.15">
      <c r="A952" s="331"/>
      <c r="B952" s="331"/>
      <c r="C952" s="176"/>
      <c r="D952" s="170"/>
      <c r="E952" s="171"/>
      <c r="F952" s="159"/>
      <c r="G952" s="160"/>
      <c r="H952" s="160"/>
      <c r="I952" s="160"/>
      <c r="J952" s="160"/>
      <c r="K952" s="160"/>
      <c r="L952" s="165"/>
      <c r="M952" s="28"/>
    </row>
    <row r="953" spans="1:13" s="10" customFormat="1" ht="8.4" x14ac:dyDescent="0.15">
      <c r="A953" s="331"/>
      <c r="B953" s="331"/>
      <c r="C953" s="341" t="s">
        <v>204</v>
      </c>
      <c r="D953" s="169" t="s">
        <v>357</v>
      </c>
      <c r="E953" s="201"/>
      <c r="F953" s="202"/>
      <c r="G953" s="160"/>
      <c r="H953" s="160"/>
      <c r="I953" s="160"/>
      <c r="J953" s="160"/>
      <c r="K953" s="160"/>
      <c r="L953" s="165"/>
      <c r="M953" s="24"/>
    </row>
    <row r="954" spans="1:13" s="10" customFormat="1" ht="58.8" x14ac:dyDescent="0.15">
      <c r="A954" s="331"/>
      <c r="B954" s="331"/>
      <c r="C954" s="176" t="s">
        <v>1098</v>
      </c>
      <c r="D954" s="170" t="s">
        <v>1612</v>
      </c>
      <c r="E954" s="358">
        <v>294.39999999999998</v>
      </c>
      <c r="F954" s="159" t="s">
        <v>12</v>
      </c>
      <c r="G954" s="160">
        <v>0</v>
      </c>
      <c r="H954" s="160">
        <v>0</v>
      </c>
      <c r="I954" s="160">
        <f>G954+H954</f>
        <v>0</v>
      </c>
      <c r="J954" s="160">
        <f>TRUNC(E954*G954,2)</f>
        <v>0</v>
      </c>
      <c r="K954" s="160">
        <f>L954-J954</f>
        <v>0</v>
      </c>
      <c r="L954" s="165">
        <f>TRUNC(E954*I954,2)</f>
        <v>0</v>
      </c>
      <c r="M954" s="24"/>
    </row>
    <row r="955" spans="1:13" s="10" customFormat="1" ht="58.8" x14ac:dyDescent="0.15">
      <c r="A955" s="331"/>
      <c r="B955" s="331"/>
      <c r="C955" s="176" t="s">
        <v>1099</v>
      </c>
      <c r="D955" s="170" t="s">
        <v>1613</v>
      </c>
      <c r="E955" s="358">
        <v>261.38</v>
      </c>
      <c r="F955" s="159" t="s">
        <v>12</v>
      </c>
      <c r="G955" s="160">
        <v>0</v>
      </c>
      <c r="H955" s="160">
        <v>0</v>
      </c>
      <c r="I955" s="160">
        <f>G955+H955</f>
        <v>0</v>
      </c>
      <c r="J955" s="160">
        <f>TRUNC(E955*G955,2)</f>
        <v>0</v>
      </c>
      <c r="K955" s="160">
        <f>L955-J955</f>
        <v>0</v>
      </c>
      <c r="L955" s="165">
        <f>TRUNC(E955*I955,2)</f>
        <v>0</v>
      </c>
      <c r="M955" s="28"/>
    </row>
    <row r="956" spans="1:13" s="10" customFormat="1" ht="8.4" x14ac:dyDescent="0.15">
      <c r="A956" s="331"/>
      <c r="B956" s="331"/>
      <c r="C956" s="176"/>
      <c r="D956" s="203" t="s">
        <v>13</v>
      </c>
      <c r="E956" s="160"/>
      <c r="F956" s="159"/>
      <c r="G956" s="160"/>
      <c r="H956" s="160"/>
      <c r="I956" s="160"/>
      <c r="J956" s="172">
        <f>SUM(J954:J955)</f>
        <v>0</v>
      </c>
      <c r="K956" s="172">
        <f>SUM(K954:K955)</f>
        <v>0</v>
      </c>
      <c r="L956" s="204">
        <f>SUM(L954:L955)</f>
        <v>0</v>
      </c>
      <c r="M956" s="23"/>
    </row>
    <row r="957" spans="1:13" s="10" customFormat="1" ht="8.4" x14ac:dyDescent="0.15">
      <c r="A957" s="333"/>
      <c r="B957" s="333"/>
      <c r="C957" s="342"/>
      <c r="D957" s="32"/>
      <c r="E957" s="174"/>
      <c r="F957" s="173"/>
      <c r="G957" s="174"/>
      <c r="H957" s="174"/>
      <c r="I957" s="174"/>
      <c r="J957" s="174"/>
      <c r="K957" s="174"/>
      <c r="L957" s="175"/>
      <c r="M957" s="23"/>
    </row>
    <row r="958" spans="1:13" s="10" customFormat="1" ht="8.4" x14ac:dyDescent="0.15">
      <c r="A958" s="331"/>
      <c r="B958" s="331"/>
      <c r="C958" s="176"/>
      <c r="D958" s="170"/>
      <c r="E958" s="171"/>
      <c r="F958" s="159"/>
      <c r="G958" s="160"/>
      <c r="H958" s="160"/>
      <c r="I958" s="160"/>
      <c r="J958" s="160"/>
      <c r="K958" s="160"/>
      <c r="L958" s="165"/>
      <c r="M958" s="23"/>
    </row>
    <row r="959" spans="1:13" s="10" customFormat="1" ht="8.4" x14ac:dyDescent="0.15">
      <c r="A959" s="331"/>
      <c r="B959" s="331"/>
      <c r="C959" s="344" t="s">
        <v>1063</v>
      </c>
      <c r="D959" s="184" t="s">
        <v>144</v>
      </c>
      <c r="E959" s="201"/>
      <c r="F959" s="202"/>
      <c r="G959" s="160"/>
      <c r="H959" s="160"/>
      <c r="I959" s="160"/>
      <c r="J959" s="160"/>
      <c r="K959" s="160"/>
      <c r="L959" s="165"/>
      <c r="M959" s="23"/>
    </row>
    <row r="960" spans="1:13" s="10" customFormat="1" ht="8.4" x14ac:dyDescent="0.15">
      <c r="A960" s="331"/>
      <c r="B960" s="331"/>
      <c r="C960" s="341" t="s">
        <v>1071</v>
      </c>
      <c r="D960" s="169" t="s">
        <v>353</v>
      </c>
      <c r="E960" s="201"/>
      <c r="F960" s="202"/>
      <c r="G960" s="160"/>
      <c r="H960" s="160"/>
      <c r="I960" s="160"/>
      <c r="J960" s="160"/>
      <c r="K960" s="160"/>
      <c r="L960" s="165"/>
      <c r="M960" s="24"/>
    </row>
    <row r="961" spans="1:13" s="10" customFormat="1" ht="25.2" x14ac:dyDescent="0.15">
      <c r="A961" s="331"/>
      <c r="B961" s="331"/>
      <c r="C961" s="176" t="s">
        <v>1093</v>
      </c>
      <c r="D961" s="170" t="s">
        <v>1616</v>
      </c>
      <c r="E961" s="358">
        <v>23</v>
      </c>
      <c r="F961" s="159" t="s">
        <v>223</v>
      </c>
      <c r="G961" s="160">
        <v>0</v>
      </c>
      <c r="H961" s="160">
        <v>0</v>
      </c>
      <c r="I961" s="160">
        <f>G961+H961</f>
        <v>0</v>
      </c>
      <c r="J961" s="160">
        <f>TRUNC(E961*G961,2)</f>
        <v>0</v>
      </c>
      <c r="K961" s="160">
        <f>L961-J961</f>
        <v>0</v>
      </c>
      <c r="L961" s="165">
        <f>TRUNC(E961*I961,2)</f>
        <v>0</v>
      </c>
      <c r="M961" s="24"/>
    </row>
    <row r="962" spans="1:13" s="10" customFormat="1" ht="25.2" x14ac:dyDescent="0.15">
      <c r="A962" s="331"/>
      <c r="B962" s="331"/>
      <c r="C962" s="176" t="s">
        <v>1095</v>
      </c>
      <c r="D962" s="170" t="s">
        <v>1615</v>
      </c>
      <c r="E962" s="358">
        <v>20</v>
      </c>
      <c r="F962" s="159" t="s">
        <v>223</v>
      </c>
      <c r="G962" s="160">
        <v>0</v>
      </c>
      <c r="H962" s="160">
        <v>0</v>
      </c>
      <c r="I962" s="160">
        <f>G962+H962</f>
        <v>0</v>
      </c>
      <c r="J962" s="160">
        <f>TRUNC(E962*G962,2)</f>
        <v>0</v>
      </c>
      <c r="K962" s="160">
        <f>L962-J962</f>
        <v>0</v>
      </c>
      <c r="L962" s="165">
        <f>TRUNC(E962*I962,2)</f>
        <v>0</v>
      </c>
      <c r="M962" s="24"/>
    </row>
    <row r="963" spans="1:13" s="10" customFormat="1" ht="16.8" x14ac:dyDescent="0.15">
      <c r="A963" s="331"/>
      <c r="B963" s="331"/>
      <c r="C963" s="176" t="s">
        <v>1096</v>
      </c>
      <c r="D963" s="170" t="s">
        <v>1614</v>
      </c>
      <c r="E963" s="358">
        <v>3</v>
      </c>
      <c r="F963" s="159" t="s">
        <v>223</v>
      </c>
      <c r="G963" s="160">
        <v>0</v>
      </c>
      <c r="H963" s="160">
        <v>0</v>
      </c>
      <c r="I963" s="160">
        <f>G963+H963</f>
        <v>0</v>
      </c>
      <c r="J963" s="160">
        <f>TRUNC(E963*G963,2)</f>
        <v>0</v>
      </c>
      <c r="K963" s="160">
        <f>L963-J963</f>
        <v>0</v>
      </c>
      <c r="L963" s="165">
        <f>TRUNC(E963*I963,2)</f>
        <v>0</v>
      </c>
      <c r="M963" s="24"/>
    </row>
    <row r="964" spans="1:13" s="10" customFormat="1" ht="25.2" x14ac:dyDescent="0.15">
      <c r="A964" s="331"/>
      <c r="B964" s="331"/>
      <c r="C964" s="176" t="s">
        <v>1097</v>
      </c>
      <c r="D964" s="170" t="s">
        <v>568</v>
      </c>
      <c r="E964" s="171">
        <v>2</v>
      </c>
      <c r="F964" s="159" t="s">
        <v>223</v>
      </c>
      <c r="G964" s="160">
        <v>0</v>
      </c>
      <c r="H964" s="160">
        <v>0</v>
      </c>
      <c r="I964" s="160">
        <f>G964+H964</f>
        <v>0</v>
      </c>
      <c r="J964" s="160">
        <f>TRUNC(E964*G964,2)</f>
        <v>0</v>
      </c>
      <c r="K964" s="160">
        <f>L964-J964</f>
        <v>0</v>
      </c>
      <c r="L964" s="165">
        <f>TRUNC(E964*I964,2)</f>
        <v>0</v>
      </c>
      <c r="M964" s="23"/>
    </row>
    <row r="965" spans="1:13" s="10" customFormat="1" ht="8.4" x14ac:dyDescent="0.15">
      <c r="A965" s="331"/>
      <c r="B965" s="331"/>
      <c r="C965" s="176"/>
      <c r="D965" s="203" t="s">
        <v>13</v>
      </c>
      <c r="E965" s="160"/>
      <c r="F965" s="159"/>
      <c r="G965" s="160"/>
      <c r="H965" s="160"/>
      <c r="I965" s="160"/>
      <c r="J965" s="172">
        <f>SUM(J961:J964)</f>
        <v>0</v>
      </c>
      <c r="K965" s="172">
        <f>SUM(K961:K964)</f>
        <v>0</v>
      </c>
      <c r="L965" s="204">
        <f>SUM(L961:L964)</f>
        <v>0</v>
      </c>
      <c r="M965" s="23"/>
    </row>
    <row r="966" spans="1:13" s="182" customFormat="1" ht="8.4" x14ac:dyDescent="0.15">
      <c r="A966" s="331"/>
      <c r="B966" s="331"/>
      <c r="C966" s="342"/>
      <c r="D966" s="32"/>
      <c r="E966" s="174"/>
      <c r="F966" s="173"/>
      <c r="G966" s="174"/>
      <c r="H966" s="174"/>
      <c r="I966" s="174"/>
      <c r="J966" s="174"/>
      <c r="K966" s="174"/>
      <c r="L966" s="175"/>
      <c r="M966" s="24"/>
    </row>
    <row r="967" spans="1:13" s="10" customFormat="1" ht="8.4" x14ac:dyDescent="0.15">
      <c r="A967" s="331"/>
      <c r="B967" s="331"/>
      <c r="C967" s="176"/>
      <c r="D967" s="170"/>
      <c r="E967" s="171"/>
      <c r="F967" s="159"/>
      <c r="G967" s="160"/>
      <c r="H967" s="160"/>
      <c r="I967" s="160"/>
      <c r="J967" s="160"/>
      <c r="K967" s="160"/>
      <c r="L967" s="165"/>
      <c r="M967" s="24"/>
    </row>
    <row r="968" spans="1:13" s="10" customFormat="1" ht="8.4" x14ac:dyDescent="0.15">
      <c r="A968" s="331"/>
      <c r="B968" s="331"/>
      <c r="C968" s="341" t="s">
        <v>1072</v>
      </c>
      <c r="D968" s="169" t="s">
        <v>357</v>
      </c>
      <c r="E968" s="201"/>
      <c r="F968" s="202"/>
      <c r="G968" s="160"/>
      <c r="H968" s="160"/>
      <c r="I968" s="160"/>
      <c r="J968" s="160"/>
      <c r="K968" s="160"/>
      <c r="L968" s="165"/>
      <c r="M968" s="28"/>
    </row>
    <row r="969" spans="1:13" s="10" customFormat="1" ht="33.6" x14ac:dyDescent="0.15">
      <c r="A969" s="331"/>
      <c r="B969" s="331"/>
      <c r="C969" s="176" t="s">
        <v>1094</v>
      </c>
      <c r="D969" s="170" t="s">
        <v>1617</v>
      </c>
      <c r="E969" s="358">
        <v>78.260000000000005</v>
      </c>
      <c r="F969" s="159" t="s">
        <v>12</v>
      </c>
      <c r="G969" s="160">
        <v>0</v>
      </c>
      <c r="H969" s="160">
        <v>0</v>
      </c>
      <c r="I969" s="160">
        <f>G969+H969</f>
        <v>0</v>
      </c>
      <c r="J969" s="160">
        <f>TRUNC(E969*G969,2)</f>
        <v>0</v>
      </c>
      <c r="K969" s="160">
        <f>L969-J969</f>
        <v>0</v>
      </c>
      <c r="L969" s="165">
        <f>TRUNC(E969*I969,2)</f>
        <v>0</v>
      </c>
      <c r="M969" s="24"/>
    </row>
    <row r="970" spans="1:13" s="10" customFormat="1" ht="8.4" x14ac:dyDescent="0.15">
      <c r="A970" s="331"/>
      <c r="B970" s="331"/>
      <c r="C970" s="176"/>
      <c r="D970" s="203" t="s">
        <v>13</v>
      </c>
      <c r="E970" s="160"/>
      <c r="F970" s="159"/>
      <c r="G970" s="160"/>
      <c r="H970" s="160"/>
      <c r="I970" s="160"/>
      <c r="J970" s="172">
        <f>SUM(J969)</f>
        <v>0</v>
      </c>
      <c r="K970" s="172">
        <f>SUM(K969)</f>
        <v>0</v>
      </c>
      <c r="L970" s="204">
        <f>SUM(L969)</f>
        <v>0</v>
      </c>
      <c r="M970" s="28"/>
    </row>
    <row r="971" spans="1:13" s="10" customFormat="1" ht="8.4" x14ac:dyDescent="0.15">
      <c r="A971" s="331"/>
      <c r="B971" s="331"/>
      <c r="C971" s="342"/>
      <c r="D971" s="32"/>
      <c r="E971" s="174"/>
      <c r="F971" s="173"/>
      <c r="G971" s="174"/>
      <c r="H971" s="174"/>
      <c r="I971" s="174"/>
      <c r="J971" s="174"/>
      <c r="K971" s="174"/>
      <c r="L971" s="175"/>
      <c r="M971" s="24"/>
    </row>
    <row r="972" spans="1:13" s="10" customFormat="1" ht="8.4" x14ac:dyDescent="0.15">
      <c r="A972" s="331"/>
      <c r="B972" s="331"/>
      <c r="C972" s="176"/>
      <c r="D972" s="170"/>
      <c r="E972" s="171"/>
      <c r="F972" s="159"/>
      <c r="G972" s="160"/>
      <c r="H972" s="160"/>
      <c r="I972" s="160"/>
      <c r="J972" s="160"/>
      <c r="K972" s="160"/>
      <c r="L972" s="165"/>
      <c r="M972" s="24"/>
    </row>
    <row r="973" spans="1:13" s="10" customFormat="1" ht="8.4" x14ac:dyDescent="0.15">
      <c r="A973" s="331"/>
      <c r="B973" s="331"/>
      <c r="C973" s="344" t="s">
        <v>1064</v>
      </c>
      <c r="D973" s="184" t="s">
        <v>360</v>
      </c>
      <c r="E973" s="201"/>
      <c r="F973" s="202"/>
      <c r="G973" s="160"/>
      <c r="H973" s="160"/>
      <c r="I973" s="160"/>
      <c r="J973" s="160"/>
      <c r="K973" s="160"/>
      <c r="L973" s="165"/>
      <c r="M973" s="23"/>
    </row>
    <row r="974" spans="1:13" s="10" customFormat="1" ht="8.4" x14ac:dyDescent="0.15">
      <c r="A974" s="333"/>
      <c r="B974" s="333"/>
      <c r="C974" s="341" t="s">
        <v>1073</v>
      </c>
      <c r="D974" s="169" t="s">
        <v>353</v>
      </c>
      <c r="E974" s="201"/>
      <c r="F974" s="202"/>
      <c r="G974" s="160"/>
      <c r="H974" s="160"/>
      <c r="I974" s="160"/>
      <c r="J974" s="160"/>
      <c r="K974" s="160"/>
      <c r="L974" s="165"/>
      <c r="M974" s="23"/>
    </row>
    <row r="975" spans="1:13" s="10" customFormat="1" ht="25.2" x14ac:dyDescent="0.15">
      <c r="A975" s="331"/>
      <c r="B975" s="331"/>
      <c r="C975" s="176" t="s">
        <v>1088</v>
      </c>
      <c r="D975" s="170" t="s">
        <v>1618</v>
      </c>
      <c r="E975" s="358">
        <v>376</v>
      </c>
      <c r="F975" s="159" t="s">
        <v>223</v>
      </c>
      <c r="G975" s="160">
        <v>0</v>
      </c>
      <c r="H975" s="160">
        <v>0</v>
      </c>
      <c r="I975" s="160">
        <f t="shared" ref="I975:I980" si="260">G975+H975</f>
        <v>0</v>
      </c>
      <c r="J975" s="160">
        <f t="shared" ref="J975:J980" si="261">TRUNC(E975*G975,2)</f>
        <v>0</v>
      </c>
      <c r="K975" s="160">
        <f t="shared" ref="K975:K980" si="262">L975-J975</f>
        <v>0</v>
      </c>
      <c r="L975" s="165">
        <f t="shared" ref="L975:L980" si="263">TRUNC(E975*I975,2)</f>
        <v>0</v>
      </c>
      <c r="M975" s="23"/>
    </row>
    <row r="976" spans="1:13" s="10" customFormat="1" ht="25.2" x14ac:dyDescent="0.15">
      <c r="A976" s="331"/>
      <c r="B976" s="331"/>
      <c r="C976" s="176" t="s">
        <v>1089</v>
      </c>
      <c r="D976" s="170" t="s">
        <v>1619</v>
      </c>
      <c r="E976" s="358">
        <v>171</v>
      </c>
      <c r="F976" s="159" t="s">
        <v>223</v>
      </c>
      <c r="G976" s="160">
        <v>0</v>
      </c>
      <c r="H976" s="160">
        <v>0</v>
      </c>
      <c r="I976" s="160">
        <f t="shared" si="260"/>
        <v>0</v>
      </c>
      <c r="J976" s="160">
        <f t="shared" si="261"/>
        <v>0</v>
      </c>
      <c r="K976" s="160">
        <f t="shared" si="262"/>
        <v>0</v>
      </c>
      <c r="L976" s="165">
        <f t="shared" si="263"/>
        <v>0</v>
      </c>
      <c r="M976" s="23"/>
    </row>
    <row r="977" spans="1:13" s="10" customFormat="1" ht="16.8" x14ac:dyDescent="0.15">
      <c r="A977" s="331"/>
      <c r="B977" s="331"/>
      <c r="C977" s="176" t="s">
        <v>1090</v>
      </c>
      <c r="D977" s="170" t="s">
        <v>1620</v>
      </c>
      <c r="E977" s="358">
        <v>59</v>
      </c>
      <c r="F977" s="159" t="s">
        <v>223</v>
      </c>
      <c r="G977" s="160">
        <v>0</v>
      </c>
      <c r="H977" s="160">
        <v>0</v>
      </c>
      <c r="I977" s="160">
        <f t="shared" si="260"/>
        <v>0</v>
      </c>
      <c r="J977" s="160">
        <f t="shared" si="261"/>
        <v>0</v>
      </c>
      <c r="K977" s="160">
        <f t="shared" si="262"/>
        <v>0</v>
      </c>
      <c r="L977" s="165">
        <f t="shared" si="263"/>
        <v>0</v>
      </c>
      <c r="M977" s="24"/>
    </row>
    <row r="978" spans="1:13" s="10" customFormat="1" ht="25.2" x14ac:dyDescent="0.15">
      <c r="A978" s="331"/>
      <c r="B978" s="331"/>
      <c r="C978" s="176" t="s">
        <v>1091</v>
      </c>
      <c r="D978" s="170" t="s">
        <v>1621</v>
      </c>
      <c r="E978" s="358">
        <v>98</v>
      </c>
      <c r="F978" s="159" t="s">
        <v>223</v>
      </c>
      <c r="G978" s="160">
        <v>0</v>
      </c>
      <c r="H978" s="160">
        <v>0</v>
      </c>
      <c r="I978" s="160">
        <f t="shared" si="260"/>
        <v>0</v>
      </c>
      <c r="J978" s="160">
        <f t="shared" si="261"/>
        <v>0</v>
      </c>
      <c r="K978" s="160">
        <f t="shared" si="262"/>
        <v>0</v>
      </c>
      <c r="L978" s="165">
        <f t="shared" si="263"/>
        <v>0</v>
      </c>
      <c r="M978" s="24"/>
    </row>
    <row r="979" spans="1:13" s="10" customFormat="1" ht="16.8" x14ac:dyDescent="0.15">
      <c r="A979" s="331"/>
      <c r="B979" s="331"/>
      <c r="C979" s="176" t="s">
        <v>1092</v>
      </c>
      <c r="D979" s="170" t="s">
        <v>1622</v>
      </c>
      <c r="E979" s="358">
        <v>31</v>
      </c>
      <c r="F979" s="159" t="s">
        <v>223</v>
      </c>
      <c r="G979" s="160">
        <v>0</v>
      </c>
      <c r="H979" s="160">
        <v>0</v>
      </c>
      <c r="I979" s="160">
        <f t="shared" si="260"/>
        <v>0</v>
      </c>
      <c r="J979" s="160">
        <f t="shared" si="261"/>
        <v>0</v>
      </c>
      <c r="K979" s="160">
        <f t="shared" si="262"/>
        <v>0</v>
      </c>
      <c r="L979" s="165">
        <f t="shared" si="263"/>
        <v>0</v>
      </c>
      <c r="M979" s="28"/>
    </row>
    <row r="980" spans="1:13" s="10" customFormat="1" ht="16.8" x14ac:dyDescent="0.15">
      <c r="A980" s="331"/>
      <c r="B980" s="331"/>
      <c r="C980" s="176" t="s">
        <v>1623</v>
      </c>
      <c r="D980" s="356" t="s">
        <v>1624</v>
      </c>
      <c r="E980" s="358">
        <v>25</v>
      </c>
      <c r="F980" s="159" t="s">
        <v>223</v>
      </c>
      <c r="G980" s="160">
        <v>0</v>
      </c>
      <c r="H980" s="160">
        <v>0</v>
      </c>
      <c r="I980" s="160">
        <f t="shared" si="260"/>
        <v>0</v>
      </c>
      <c r="J980" s="160">
        <f t="shared" si="261"/>
        <v>0</v>
      </c>
      <c r="K980" s="160">
        <f t="shared" si="262"/>
        <v>0</v>
      </c>
      <c r="L980" s="165">
        <f t="shared" si="263"/>
        <v>0</v>
      </c>
      <c r="M980" s="28"/>
    </row>
    <row r="981" spans="1:13" s="10" customFormat="1" ht="8.4" x14ac:dyDescent="0.15">
      <c r="A981" s="331"/>
      <c r="B981" s="331"/>
      <c r="C981" s="176"/>
      <c r="D981" s="203" t="s">
        <v>13</v>
      </c>
      <c r="E981" s="160"/>
      <c r="F981" s="159"/>
      <c r="G981" s="160"/>
      <c r="H981" s="160"/>
      <c r="I981" s="160"/>
      <c r="J981" s="172">
        <f>SUM(J975:J980)</f>
        <v>0</v>
      </c>
      <c r="K981" s="172">
        <f>SUM(K975:K980)</f>
        <v>0</v>
      </c>
      <c r="L981" s="204">
        <f>SUM(L975:L980)</f>
        <v>0</v>
      </c>
      <c r="M981" s="24"/>
    </row>
    <row r="982" spans="1:13" s="10" customFormat="1" ht="8.4" x14ac:dyDescent="0.15">
      <c r="A982" s="331"/>
      <c r="B982" s="331"/>
      <c r="C982" s="342"/>
      <c r="D982" s="32"/>
      <c r="E982" s="174"/>
      <c r="F982" s="173"/>
      <c r="G982" s="174"/>
      <c r="H982" s="174"/>
      <c r="I982" s="174"/>
      <c r="J982" s="174"/>
      <c r="K982" s="174"/>
      <c r="L982" s="175"/>
      <c r="M982" s="24"/>
    </row>
    <row r="983" spans="1:13" s="10" customFormat="1" ht="8.4" x14ac:dyDescent="0.15">
      <c r="A983" s="331"/>
      <c r="B983" s="331"/>
      <c r="C983" s="176"/>
      <c r="D983" s="170"/>
      <c r="E983" s="171"/>
      <c r="F983" s="159"/>
      <c r="G983" s="160"/>
      <c r="H983" s="160"/>
      <c r="I983" s="160"/>
      <c r="J983" s="160"/>
      <c r="K983" s="160"/>
      <c r="L983" s="165"/>
      <c r="M983" s="24"/>
    </row>
    <row r="984" spans="1:13" s="10" customFormat="1" ht="8.4" x14ac:dyDescent="0.15">
      <c r="A984" s="331"/>
      <c r="B984" s="331"/>
      <c r="C984" s="341" t="s">
        <v>1074</v>
      </c>
      <c r="D984" s="169" t="s">
        <v>357</v>
      </c>
      <c r="E984" s="201"/>
      <c r="F984" s="202"/>
      <c r="G984" s="160"/>
      <c r="H984" s="160"/>
      <c r="I984" s="160"/>
      <c r="J984" s="160"/>
      <c r="K984" s="160"/>
      <c r="L984" s="165"/>
      <c r="M984" s="24"/>
    </row>
    <row r="985" spans="1:13" s="10" customFormat="1" ht="25.2" x14ac:dyDescent="0.15">
      <c r="A985" s="331"/>
      <c r="B985" s="331"/>
      <c r="C985" s="176" t="s">
        <v>1087</v>
      </c>
      <c r="D985" s="356" t="s">
        <v>1712</v>
      </c>
      <c r="E985" s="358">
        <v>13</v>
      </c>
      <c r="F985" s="159" t="s">
        <v>223</v>
      </c>
      <c r="G985" s="160">
        <v>0</v>
      </c>
      <c r="H985" s="160">
        <v>0</v>
      </c>
      <c r="I985" s="160">
        <f>G985+H985</f>
        <v>0</v>
      </c>
      <c r="J985" s="160">
        <f>TRUNC(E985*G985,2)</f>
        <v>0</v>
      </c>
      <c r="K985" s="160">
        <f>L985-J985</f>
        <v>0</v>
      </c>
      <c r="L985" s="165">
        <f>TRUNC(E985*I985,2)</f>
        <v>0</v>
      </c>
      <c r="M985" s="24"/>
    </row>
    <row r="986" spans="1:13" s="10" customFormat="1" ht="25.2" x14ac:dyDescent="0.15">
      <c r="A986" s="331"/>
      <c r="B986" s="331"/>
      <c r="C986" s="176" t="s">
        <v>1711</v>
      </c>
      <c r="D986" s="356" t="s">
        <v>1713</v>
      </c>
      <c r="E986" s="358">
        <v>1</v>
      </c>
      <c r="F986" s="159" t="s">
        <v>223</v>
      </c>
      <c r="G986" s="160">
        <v>0</v>
      </c>
      <c r="H986" s="160">
        <v>0</v>
      </c>
      <c r="I986" s="160">
        <f>G986+H986</f>
        <v>0</v>
      </c>
      <c r="J986" s="160">
        <f>TRUNC(E986*G986,2)</f>
        <v>0</v>
      </c>
      <c r="K986" s="160">
        <f>L986-J986</f>
        <v>0</v>
      </c>
      <c r="L986" s="165">
        <f>TRUNC(E986*I986,2)</f>
        <v>0</v>
      </c>
      <c r="M986" s="24"/>
    </row>
    <row r="987" spans="1:13" s="10" customFormat="1" ht="8.4" x14ac:dyDescent="0.15">
      <c r="A987" s="331"/>
      <c r="B987" s="331"/>
      <c r="C987" s="176"/>
      <c r="D987" s="203" t="s">
        <v>13</v>
      </c>
      <c r="E987" s="160"/>
      <c r="F987" s="159"/>
      <c r="G987" s="160"/>
      <c r="H987" s="160"/>
      <c r="I987" s="160"/>
      <c r="J987" s="172">
        <f>SUM(J986)</f>
        <v>0</v>
      </c>
      <c r="K987" s="172">
        <f>SUM(K986)</f>
        <v>0</v>
      </c>
      <c r="L987" s="204">
        <f>SUM(L986)</f>
        <v>0</v>
      </c>
      <c r="M987" s="23"/>
    </row>
    <row r="988" spans="1:13" s="10" customFormat="1" ht="8.4" x14ac:dyDescent="0.15">
      <c r="A988" s="331"/>
      <c r="B988" s="331"/>
      <c r="C988" s="342"/>
      <c r="D988" s="32"/>
      <c r="E988" s="174"/>
      <c r="F988" s="173"/>
      <c r="G988" s="174"/>
      <c r="H988" s="174"/>
      <c r="I988" s="174"/>
      <c r="J988" s="174"/>
      <c r="K988" s="174"/>
      <c r="L988" s="175"/>
      <c r="M988" s="23"/>
    </row>
    <row r="989" spans="1:13" s="10" customFormat="1" ht="8.4" x14ac:dyDescent="0.15">
      <c r="A989" s="331"/>
      <c r="B989" s="331"/>
      <c r="C989" s="176"/>
      <c r="D989" s="170"/>
      <c r="E989" s="171"/>
      <c r="F989" s="159"/>
      <c r="G989" s="160"/>
      <c r="H989" s="160"/>
      <c r="I989" s="160"/>
      <c r="J989" s="160"/>
      <c r="K989" s="160"/>
      <c r="L989" s="165"/>
      <c r="M989" s="24"/>
    </row>
    <row r="990" spans="1:13" s="10" customFormat="1" ht="8.4" x14ac:dyDescent="0.15">
      <c r="A990" s="331"/>
      <c r="B990" s="331"/>
      <c r="C990" s="341" t="s">
        <v>1708</v>
      </c>
      <c r="D990" s="169" t="s">
        <v>357</v>
      </c>
      <c r="E990" s="201"/>
      <c r="F990" s="202"/>
      <c r="G990" s="160"/>
      <c r="H990" s="160"/>
      <c r="I990" s="160"/>
      <c r="J990" s="160"/>
      <c r="K990" s="160"/>
      <c r="L990" s="165"/>
      <c r="M990" s="24"/>
    </row>
    <row r="991" spans="1:13" s="10" customFormat="1" ht="25.2" x14ac:dyDescent="0.15">
      <c r="A991" s="331"/>
      <c r="B991" s="331"/>
      <c r="C991" s="176" t="s">
        <v>1709</v>
      </c>
      <c r="D991" s="170" t="s">
        <v>1625</v>
      </c>
      <c r="E991" s="358">
        <v>803.78</v>
      </c>
      <c r="F991" s="159" t="s">
        <v>12</v>
      </c>
      <c r="G991" s="160">
        <v>0</v>
      </c>
      <c r="H991" s="160">
        <v>0</v>
      </c>
      <c r="I991" s="160">
        <f>G991+H991</f>
        <v>0</v>
      </c>
      <c r="J991" s="160">
        <f>TRUNC(E991*G991,2)</f>
        <v>0</v>
      </c>
      <c r="K991" s="160">
        <f>L991-J991</f>
        <v>0</v>
      </c>
      <c r="L991" s="165">
        <f>TRUNC(E991*I991,2)</f>
        <v>0</v>
      </c>
      <c r="M991" s="24"/>
    </row>
    <row r="992" spans="1:13" s="10" customFormat="1" ht="16.8" x14ac:dyDescent="0.15">
      <c r="A992" s="331"/>
      <c r="B992" s="331"/>
      <c r="C992" s="176" t="s">
        <v>1710</v>
      </c>
      <c r="D992" s="356" t="s">
        <v>1626</v>
      </c>
      <c r="E992" s="358">
        <v>162.58000000000001</v>
      </c>
      <c r="F992" s="159" t="s">
        <v>12</v>
      </c>
      <c r="G992" s="160">
        <v>0</v>
      </c>
      <c r="H992" s="160">
        <v>0</v>
      </c>
      <c r="I992" s="160">
        <f>G992+H992</f>
        <v>0</v>
      </c>
      <c r="J992" s="160">
        <f>TRUNC(E992*G992,2)</f>
        <v>0</v>
      </c>
      <c r="K992" s="160">
        <f>L992-J992</f>
        <v>0</v>
      </c>
      <c r="L992" s="165">
        <f>TRUNC(E992*I992,2)</f>
        <v>0</v>
      </c>
      <c r="M992" s="24"/>
    </row>
    <row r="993" spans="1:13" s="10" customFormat="1" ht="8.4" x14ac:dyDescent="0.15">
      <c r="A993" s="331"/>
      <c r="B993" s="331"/>
      <c r="C993" s="176"/>
      <c r="D993" s="203" t="s">
        <v>13</v>
      </c>
      <c r="E993" s="160"/>
      <c r="F993" s="159"/>
      <c r="G993" s="160"/>
      <c r="H993" s="160"/>
      <c r="I993" s="160"/>
      <c r="J993" s="172">
        <f>SUM(J992)</f>
        <v>0</v>
      </c>
      <c r="K993" s="172">
        <f>SUM(K992)</f>
        <v>0</v>
      </c>
      <c r="L993" s="204">
        <f>SUM(L992)</f>
        <v>0</v>
      </c>
      <c r="M993" s="23"/>
    </row>
    <row r="994" spans="1:13" s="10" customFormat="1" ht="8.4" x14ac:dyDescent="0.15">
      <c r="A994" s="331"/>
      <c r="B994" s="331"/>
      <c r="C994" s="342"/>
      <c r="D994" s="32"/>
      <c r="E994" s="174"/>
      <c r="F994" s="173"/>
      <c r="G994" s="174"/>
      <c r="H994" s="174"/>
      <c r="I994" s="174"/>
      <c r="J994" s="174"/>
      <c r="K994" s="174"/>
      <c r="L994" s="175"/>
      <c r="M994" s="23"/>
    </row>
    <row r="995" spans="1:13" s="182" customFormat="1" ht="8.4" x14ac:dyDescent="0.15">
      <c r="A995" s="331"/>
      <c r="B995" s="331"/>
      <c r="C995" s="176"/>
      <c r="D995" s="170"/>
      <c r="E995" s="171"/>
      <c r="F995" s="159"/>
      <c r="G995" s="160"/>
      <c r="H995" s="160"/>
      <c r="I995" s="160"/>
      <c r="J995" s="160"/>
      <c r="K995" s="160"/>
      <c r="L995" s="165"/>
      <c r="M995" s="24"/>
    </row>
    <row r="996" spans="1:13" s="10" customFormat="1" ht="8.4" x14ac:dyDescent="0.15">
      <c r="A996" s="331"/>
      <c r="B996" s="331"/>
      <c r="C996" s="344" t="s">
        <v>1065</v>
      </c>
      <c r="D996" s="184" t="s">
        <v>361</v>
      </c>
      <c r="E996" s="201"/>
      <c r="F996" s="202"/>
      <c r="G996" s="160"/>
      <c r="H996" s="160"/>
      <c r="I996" s="160"/>
      <c r="J996" s="160"/>
      <c r="K996" s="160"/>
      <c r="L996" s="165"/>
      <c r="M996" s="24"/>
    </row>
    <row r="997" spans="1:13" s="10" customFormat="1" ht="8.4" x14ac:dyDescent="0.15">
      <c r="A997" s="331"/>
      <c r="B997" s="331"/>
      <c r="C997" s="341" t="s">
        <v>1075</v>
      </c>
      <c r="D997" s="169" t="s">
        <v>357</v>
      </c>
      <c r="E997" s="201"/>
      <c r="F997" s="202"/>
      <c r="G997" s="160"/>
      <c r="H997" s="160"/>
      <c r="I997" s="160"/>
      <c r="J997" s="160"/>
      <c r="K997" s="160"/>
      <c r="L997" s="165"/>
      <c r="M997" s="24"/>
    </row>
    <row r="998" spans="1:13" s="10" customFormat="1" ht="25.2" x14ac:dyDescent="0.15">
      <c r="A998" s="331"/>
      <c r="B998" s="331"/>
      <c r="C998" s="176" t="s">
        <v>1085</v>
      </c>
      <c r="D998" s="170" t="s">
        <v>1627</v>
      </c>
      <c r="E998" s="358">
        <v>61.84</v>
      </c>
      <c r="F998" s="159" t="s">
        <v>12</v>
      </c>
      <c r="G998" s="160">
        <v>0</v>
      </c>
      <c r="H998" s="160">
        <v>0</v>
      </c>
      <c r="I998" s="160">
        <f>G998+H998</f>
        <v>0</v>
      </c>
      <c r="J998" s="160">
        <f>TRUNC(E998*G998,2)</f>
        <v>0</v>
      </c>
      <c r="K998" s="160">
        <f>L998-J998</f>
        <v>0</v>
      </c>
      <c r="L998" s="165">
        <f>TRUNC(E998*I998,2)</f>
        <v>0</v>
      </c>
      <c r="M998" s="24"/>
    </row>
    <row r="999" spans="1:13" s="10" customFormat="1" ht="16.8" x14ac:dyDescent="0.15">
      <c r="A999" s="331"/>
      <c r="B999" s="331"/>
      <c r="C999" s="176" t="s">
        <v>1086</v>
      </c>
      <c r="D999" s="170" t="s">
        <v>1628</v>
      </c>
      <c r="E999" s="358">
        <v>21.09</v>
      </c>
      <c r="F999" s="159" t="s">
        <v>12</v>
      </c>
      <c r="G999" s="160">
        <v>0</v>
      </c>
      <c r="H999" s="160">
        <v>0</v>
      </c>
      <c r="I999" s="160">
        <f>G999+H999</f>
        <v>0</v>
      </c>
      <c r="J999" s="160">
        <f>TRUNC(E999*G999,2)</f>
        <v>0</v>
      </c>
      <c r="K999" s="160">
        <f>L999-J999</f>
        <v>0</v>
      </c>
      <c r="L999" s="165">
        <f>TRUNC(E999*I999,2)</f>
        <v>0</v>
      </c>
      <c r="M999" s="23"/>
    </row>
    <row r="1000" spans="1:13" s="10" customFormat="1" ht="8.4" x14ac:dyDescent="0.15">
      <c r="A1000" s="333"/>
      <c r="B1000" s="333"/>
      <c r="C1000" s="176"/>
      <c r="D1000" s="203" t="s">
        <v>13</v>
      </c>
      <c r="E1000" s="160"/>
      <c r="F1000" s="159"/>
      <c r="G1000" s="160"/>
      <c r="H1000" s="160"/>
      <c r="I1000" s="160"/>
      <c r="J1000" s="172">
        <f>SUM(J998:J999)</f>
        <v>0</v>
      </c>
      <c r="K1000" s="172">
        <f>SUM(K998:K999)</f>
        <v>0</v>
      </c>
      <c r="L1000" s="204">
        <f>SUM(L998:L999)</f>
        <v>0</v>
      </c>
      <c r="M1000" s="23"/>
    </row>
    <row r="1001" spans="1:13" s="10" customFormat="1" ht="8.4" x14ac:dyDescent="0.15">
      <c r="A1001" s="331"/>
      <c r="B1001" s="331"/>
      <c r="C1001" s="342"/>
      <c r="D1001" s="32"/>
      <c r="E1001" s="174"/>
      <c r="F1001" s="173"/>
      <c r="G1001" s="174"/>
      <c r="H1001" s="174"/>
      <c r="I1001" s="174"/>
      <c r="J1001" s="174"/>
      <c r="K1001" s="174"/>
      <c r="L1001" s="175"/>
      <c r="M1001" s="23"/>
    </row>
    <row r="1002" spans="1:13" s="10" customFormat="1" ht="8.4" x14ac:dyDescent="0.15">
      <c r="A1002" s="331"/>
      <c r="B1002" s="331"/>
      <c r="C1002" s="176"/>
      <c r="D1002" s="170"/>
      <c r="E1002" s="171"/>
      <c r="F1002" s="159"/>
      <c r="G1002" s="160"/>
      <c r="H1002" s="160"/>
      <c r="I1002" s="160"/>
      <c r="J1002" s="160"/>
      <c r="K1002" s="160"/>
      <c r="L1002" s="165"/>
      <c r="M1002" s="23"/>
    </row>
    <row r="1003" spans="1:13" s="10" customFormat="1" ht="8.4" x14ac:dyDescent="0.15">
      <c r="A1003" s="331"/>
      <c r="B1003" s="331"/>
      <c r="C1003" s="344" t="s">
        <v>1066</v>
      </c>
      <c r="D1003" s="184" t="s">
        <v>145</v>
      </c>
      <c r="E1003" s="201"/>
      <c r="F1003" s="202"/>
      <c r="G1003" s="160"/>
      <c r="H1003" s="160"/>
      <c r="I1003" s="160"/>
      <c r="J1003" s="160"/>
      <c r="K1003" s="160"/>
      <c r="L1003" s="165"/>
      <c r="M1003" s="24"/>
    </row>
    <row r="1004" spans="1:13" s="10" customFormat="1" ht="8.4" x14ac:dyDescent="0.15">
      <c r="A1004" s="331"/>
      <c r="B1004" s="331"/>
      <c r="C1004" s="341" t="s">
        <v>1036</v>
      </c>
      <c r="D1004" s="169" t="s">
        <v>353</v>
      </c>
      <c r="E1004" s="201"/>
      <c r="F1004" s="202"/>
      <c r="G1004" s="160"/>
      <c r="H1004" s="160"/>
      <c r="I1004" s="160"/>
      <c r="J1004" s="160"/>
      <c r="K1004" s="160"/>
      <c r="L1004" s="165"/>
      <c r="M1004" s="24"/>
    </row>
    <row r="1005" spans="1:13" s="10" customFormat="1" ht="42" x14ac:dyDescent="0.15">
      <c r="A1005" s="331"/>
      <c r="B1005" s="331"/>
      <c r="C1005" s="176" t="s">
        <v>1076</v>
      </c>
      <c r="D1005" s="170" t="s">
        <v>1629</v>
      </c>
      <c r="E1005" s="358">
        <v>888</v>
      </c>
      <c r="F1005" s="159" t="s">
        <v>223</v>
      </c>
      <c r="G1005" s="160">
        <v>0</v>
      </c>
      <c r="H1005" s="160">
        <v>0</v>
      </c>
      <c r="I1005" s="160">
        <f t="shared" ref="I1005:I1013" si="264">G1005+H1005</f>
        <v>0</v>
      </c>
      <c r="J1005" s="160">
        <f t="shared" ref="J1005:J1013" si="265">TRUNC(E1005*G1005,2)</f>
        <v>0</v>
      </c>
      <c r="K1005" s="160">
        <f t="shared" ref="K1005:K1013" si="266">L1005-J1005</f>
        <v>0</v>
      </c>
      <c r="L1005" s="165">
        <f t="shared" ref="L1005:L1013" si="267">TRUNC(E1005*I1005,2)</f>
        <v>0</v>
      </c>
      <c r="M1005" s="24"/>
    </row>
    <row r="1006" spans="1:13" s="10" customFormat="1" ht="50.4" x14ac:dyDescent="0.15">
      <c r="A1006" s="331"/>
      <c r="B1006" s="331"/>
      <c r="C1006" s="176" t="s">
        <v>1077</v>
      </c>
      <c r="D1006" s="170" t="s">
        <v>1630</v>
      </c>
      <c r="E1006" s="358">
        <v>317</v>
      </c>
      <c r="F1006" s="159" t="s">
        <v>223</v>
      </c>
      <c r="G1006" s="160">
        <v>0</v>
      </c>
      <c r="H1006" s="160">
        <v>0</v>
      </c>
      <c r="I1006" s="160">
        <f t="shared" si="264"/>
        <v>0</v>
      </c>
      <c r="J1006" s="160">
        <f t="shared" si="265"/>
        <v>0</v>
      </c>
      <c r="K1006" s="160">
        <f t="shared" si="266"/>
        <v>0</v>
      </c>
      <c r="L1006" s="165">
        <f t="shared" si="267"/>
        <v>0</v>
      </c>
      <c r="M1006" s="23"/>
    </row>
    <row r="1007" spans="1:13" s="10" customFormat="1" ht="42" x14ac:dyDescent="0.15">
      <c r="A1007" s="333"/>
      <c r="B1007" s="333"/>
      <c r="C1007" s="176" t="s">
        <v>1078</v>
      </c>
      <c r="D1007" s="170" t="s">
        <v>1631</v>
      </c>
      <c r="E1007" s="358">
        <v>335</v>
      </c>
      <c r="F1007" s="159" t="s">
        <v>223</v>
      </c>
      <c r="G1007" s="160">
        <v>0</v>
      </c>
      <c r="H1007" s="160">
        <v>0</v>
      </c>
      <c r="I1007" s="160">
        <f t="shared" si="264"/>
        <v>0</v>
      </c>
      <c r="J1007" s="160">
        <f t="shared" si="265"/>
        <v>0</v>
      </c>
      <c r="K1007" s="160">
        <f t="shared" si="266"/>
        <v>0</v>
      </c>
      <c r="L1007" s="165">
        <f t="shared" si="267"/>
        <v>0</v>
      </c>
      <c r="M1007" s="23"/>
    </row>
    <row r="1008" spans="1:13" s="10" customFormat="1" ht="50.4" x14ac:dyDescent="0.15">
      <c r="A1008" s="331"/>
      <c r="B1008" s="331"/>
      <c r="C1008" s="176" t="s">
        <v>1079</v>
      </c>
      <c r="D1008" s="170" t="s">
        <v>1632</v>
      </c>
      <c r="E1008" s="358">
        <v>77</v>
      </c>
      <c r="F1008" s="159" t="s">
        <v>223</v>
      </c>
      <c r="G1008" s="160">
        <v>0</v>
      </c>
      <c r="H1008" s="160">
        <v>0</v>
      </c>
      <c r="I1008" s="160">
        <f t="shared" si="264"/>
        <v>0</v>
      </c>
      <c r="J1008" s="160">
        <f t="shared" si="265"/>
        <v>0</v>
      </c>
      <c r="K1008" s="160">
        <f t="shared" si="266"/>
        <v>0</v>
      </c>
      <c r="L1008" s="165">
        <f t="shared" si="267"/>
        <v>0</v>
      </c>
      <c r="M1008" s="23"/>
    </row>
    <row r="1009" spans="1:13" s="10" customFormat="1" ht="42" x14ac:dyDescent="0.15">
      <c r="A1009" s="331"/>
      <c r="B1009" s="331"/>
      <c r="C1009" s="176" t="s">
        <v>1080</v>
      </c>
      <c r="D1009" s="170" t="s">
        <v>1633</v>
      </c>
      <c r="E1009" s="358">
        <v>20</v>
      </c>
      <c r="F1009" s="159" t="s">
        <v>223</v>
      </c>
      <c r="G1009" s="160">
        <v>0</v>
      </c>
      <c r="H1009" s="160">
        <v>0</v>
      </c>
      <c r="I1009" s="160">
        <f t="shared" si="264"/>
        <v>0</v>
      </c>
      <c r="J1009" s="160">
        <f t="shared" si="265"/>
        <v>0</v>
      </c>
      <c r="K1009" s="160">
        <f t="shared" si="266"/>
        <v>0</v>
      </c>
      <c r="L1009" s="165">
        <f t="shared" si="267"/>
        <v>0</v>
      </c>
      <c r="M1009" s="23"/>
    </row>
    <row r="1010" spans="1:13" s="10" customFormat="1" ht="50.4" x14ac:dyDescent="0.15">
      <c r="A1010" s="331"/>
      <c r="B1010" s="331"/>
      <c r="C1010" s="176" t="s">
        <v>1081</v>
      </c>
      <c r="D1010" s="170" t="s">
        <v>1634</v>
      </c>
      <c r="E1010" s="358">
        <v>156</v>
      </c>
      <c r="F1010" s="159" t="s">
        <v>223</v>
      </c>
      <c r="G1010" s="160">
        <v>0</v>
      </c>
      <c r="H1010" s="160">
        <v>0</v>
      </c>
      <c r="I1010" s="160">
        <f t="shared" si="264"/>
        <v>0</v>
      </c>
      <c r="J1010" s="160">
        <f t="shared" si="265"/>
        <v>0</v>
      </c>
      <c r="K1010" s="160">
        <f t="shared" si="266"/>
        <v>0</v>
      </c>
      <c r="L1010" s="165">
        <f t="shared" si="267"/>
        <v>0</v>
      </c>
      <c r="M1010" s="24"/>
    </row>
    <row r="1011" spans="1:13" s="10" customFormat="1" ht="25.2" x14ac:dyDescent="0.15">
      <c r="A1011" s="331"/>
      <c r="B1011" s="331"/>
      <c r="C1011" s="176" t="s">
        <v>1082</v>
      </c>
      <c r="D1011" s="170" t="s">
        <v>1635</v>
      </c>
      <c r="E1011" s="358">
        <v>10</v>
      </c>
      <c r="F1011" s="159" t="s">
        <v>223</v>
      </c>
      <c r="G1011" s="160">
        <v>0</v>
      </c>
      <c r="H1011" s="160">
        <v>0</v>
      </c>
      <c r="I1011" s="160">
        <f t="shared" si="264"/>
        <v>0</v>
      </c>
      <c r="J1011" s="160">
        <f t="shared" si="265"/>
        <v>0</v>
      </c>
      <c r="K1011" s="160">
        <f t="shared" si="266"/>
        <v>0</v>
      </c>
      <c r="L1011" s="165">
        <f t="shared" si="267"/>
        <v>0</v>
      </c>
      <c r="M1011" s="24"/>
    </row>
    <row r="1012" spans="1:13" s="10" customFormat="1" ht="25.2" x14ac:dyDescent="0.15">
      <c r="A1012" s="331"/>
      <c r="B1012" s="331"/>
      <c r="C1012" s="176" t="s">
        <v>1083</v>
      </c>
      <c r="D1012" s="170" t="s">
        <v>1636</v>
      </c>
      <c r="E1012" s="358">
        <v>10</v>
      </c>
      <c r="F1012" s="159" t="s">
        <v>223</v>
      </c>
      <c r="G1012" s="160">
        <v>0</v>
      </c>
      <c r="H1012" s="160">
        <v>0</v>
      </c>
      <c r="I1012" s="160">
        <f t="shared" si="264"/>
        <v>0</v>
      </c>
      <c r="J1012" s="160">
        <f t="shared" si="265"/>
        <v>0</v>
      </c>
      <c r="K1012" s="160">
        <f t="shared" si="266"/>
        <v>0</v>
      </c>
      <c r="L1012" s="165">
        <f t="shared" si="267"/>
        <v>0</v>
      </c>
      <c r="M1012" s="23"/>
    </row>
    <row r="1013" spans="1:13" s="10" customFormat="1" ht="42" x14ac:dyDescent="0.15">
      <c r="A1013" s="333"/>
      <c r="B1013" s="333"/>
      <c r="C1013" s="176" t="s">
        <v>1084</v>
      </c>
      <c r="D1013" s="170" t="s">
        <v>1637</v>
      </c>
      <c r="E1013" s="358">
        <v>17</v>
      </c>
      <c r="F1013" s="159" t="s">
        <v>223</v>
      </c>
      <c r="G1013" s="160">
        <v>0</v>
      </c>
      <c r="H1013" s="160">
        <v>0</v>
      </c>
      <c r="I1013" s="160">
        <f t="shared" si="264"/>
        <v>0</v>
      </c>
      <c r="J1013" s="160">
        <f t="shared" si="265"/>
        <v>0</v>
      </c>
      <c r="K1013" s="160">
        <f t="shared" si="266"/>
        <v>0</v>
      </c>
      <c r="L1013" s="165">
        <f t="shared" si="267"/>
        <v>0</v>
      </c>
      <c r="M1013" s="23"/>
    </row>
    <row r="1014" spans="1:13" s="10" customFormat="1" ht="8.4" x14ac:dyDescent="0.15">
      <c r="A1014" s="331"/>
      <c r="B1014" s="331"/>
      <c r="C1014" s="176"/>
      <c r="D1014" s="203" t="s">
        <v>13</v>
      </c>
      <c r="E1014" s="160"/>
      <c r="F1014" s="159"/>
      <c r="G1014" s="160"/>
      <c r="H1014" s="160"/>
      <c r="I1014" s="160"/>
      <c r="J1014" s="172">
        <f>SUM(J1005:J1013)</f>
        <v>0</v>
      </c>
      <c r="K1014" s="172">
        <f>SUM(K1005:K1013)</f>
        <v>0</v>
      </c>
      <c r="L1014" s="204">
        <f>SUM(L1005:L1013)</f>
        <v>0</v>
      </c>
      <c r="M1014" s="23"/>
    </row>
    <row r="1015" spans="1:13" s="10" customFormat="1" ht="8.4" x14ac:dyDescent="0.15">
      <c r="A1015" s="331"/>
      <c r="B1015" s="331"/>
      <c r="C1015" s="342"/>
      <c r="D1015" s="32"/>
      <c r="E1015" s="174"/>
      <c r="F1015" s="173"/>
      <c r="G1015" s="174"/>
      <c r="H1015" s="174"/>
      <c r="I1015" s="174"/>
      <c r="J1015" s="174"/>
      <c r="K1015" s="174"/>
      <c r="L1015" s="175"/>
      <c r="M1015" s="23"/>
    </row>
    <row r="1016" spans="1:13" s="10" customFormat="1" ht="8.4" x14ac:dyDescent="0.15">
      <c r="A1016" s="331"/>
      <c r="B1016" s="331"/>
      <c r="C1016" s="343"/>
      <c r="D1016" s="205" t="s">
        <v>575</v>
      </c>
      <c r="E1016" s="206"/>
      <c r="F1016" s="207"/>
      <c r="G1016" s="206"/>
      <c r="H1016" s="206"/>
      <c r="I1016" s="206"/>
      <c r="J1016" s="208">
        <f>J912+J918+J930+J938+J950+J956+J965+J970+J981+J987+J993+J1000+J1014</f>
        <v>0</v>
      </c>
      <c r="K1016" s="208">
        <f>K912+K918+K930+K938+K950+K956+K965+K970+K981+K987+K993+K1000+K1014</f>
        <v>0</v>
      </c>
      <c r="L1016" s="208">
        <f>L912+L918+L930+L938+L950+L956+L965+L970+L981+L987+L993+L1000+L1014</f>
        <v>0</v>
      </c>
      <c r="M1016" s="24"/>
    </row>
    <row r="1017" spans="1:13" s="10" customFormat="1" ht="8.4" x14ac:dyDescent="0.15">
      <c r="A1017" s="331"/>
      <c r="B1017" s="331"/>
      <c r="C1017" s="176"/>
      <c r="D1017" s="170"/>
      <c r="E1017" s="171"/>
      <c r="F1017" s="159"/>
      <c r="G1017" s="160"/>
      <c r="H1017" s="160"/>
      <c r="I1017" s="160"/>
      <c r="J1017" s="160"/>
      <c r="K1017" s="160"/>
      <c r="L1017" s="165"/>
      <c r="M1017" s="28"/>
    </row>
    <row r="1018" spans="1:13" s="10" customFormat="1" ht="8.4" x14ac:dyDescent="0.15">
      <c r="A1018" s="331"/>
      <c r="B1018" s="331"/>
      <c r="C1018" s="343"/>
      <c r="D1018" s="205" t="s">
        <v>573</v>
      </c>
      <c r="E1018" s="206"/>
      <c r="F1018" s="207"/>
      <c r="G1018" s="206"/>
      <c r="H1018" s="206"/>
      <c r="I1018" s="206"/>
      <c r="J1018" s="208">
        <f>J1016+J898+J867</f>
        <v>0</v>
      </c>
      <c r="K1018" s="208">
        <f>K1016+K898+K867</f>
        <v>0</v>
      </c>
      <c r="L1018" s="209">
        <f>L1016+L898+L867</f>
        <v>0</v>
      </c>
      <c r="M1018" s="28"/>
    </row>
    <row r="1019" spans="1:13" s="10" customFormat="1" ht="8.4" x14ac:dyDescent="0.15">
      <c r="A1019" s="331"/>
      <c r="B1019" s="331"/>
      <c r="C1019" s="176"/>
      <c r="D1019" s="170"/>
      <c r="E1019" s="171"/>
      <c r="F1019" s="159"/>
      <c r="G1019" s="160"/>
      <c r="H1019" s="160"/>
      <c r="I1019" s="160"/>
      <c r="J1019" s="160"/>
      <c r="K1019" s="160"/>
      <c r="L1019" s="165"/>
      <c r="M1019" s="24"/>
    </row>
    <row r="1020" spans="1:13" s="10" customFormat="1" ht="8.4" x14ac:dyDescent="0.15">
      <c r="A1020" s="331"/>
      <c r="B1020" s="331"/>
      <c r="C1020" s="344">
        <v>11</v>
      </c>
      <c r="D1020" s="184" t="s">
        <v>362</v>
      </c>
      <c r="E1020" s="201"/>
      <c r="F1020" s="202"/>
      <c r="G1020" s="160"/>
      <c r="H1020" s="160"/>
      <c r="I1020" s="160"/>
      <c r="J1020" s="160"/>
      <c r="K1020" s="160"/>
      <c r="L1020" s="165"/>
      <c r="M1020" s="24"/>
    </row>
    <row r="1021" spans="1:13" s="10" customFormat="1" ht="8.4" x14ac:dyDescent="0.15">
      <c r="A1021" s="331"/>
      <c r="B1021" s="331"/>
      <c r="C1021" s="341" t="s">
        <v>205</v>
      </c>
      <c r="D1021" s="169" t="s">
        <v>363</v>
      </c>
      <c r="E1021" s="201"/>
      <c r="F1021" s="202"/>
      <c r="G1021" s="160"/>
      <c r="H1021" s="160"/>
      <c r="I1021" s="160"/>
      <c r="J1021" s="160"/>
      <c r="K1021" s="160"/>
      <c r="L1021" s="165"/>
      <c r="M1021" s="24"/>
    </row>
    <row r="1022" spans="1:13" s="10" customFormat="1" ht="16.8" x14ac:dyDescent="0.15">
      <c r="A1022" s="331"/>
      <c r="B1022" s="331"/>
      <c r="C1022" s="176" t="s">
        <v>206</v>
      </c>
      <c r="D1022" s="170" t="s">
        <v>364</v>
      </c>
      <c r="E1022" s="358">
        <v>37</v>
      </c>
      <c r="F1022" s="159" t="s">
        <v>223</v>
      </c>
      <c r="G1022" s="160">
        <v>0</v>
      </c>
      <c r="H1022" s="160">
        <v>0</v>
      </c>
      <c r="I1022" s="160">
        <f>G1022+H1022</f>
        <v>0</v>
      </c>
      <c r="J1022" s="160">
        <f>TRUNC(E1022*G1022,2)</f>
        <v>0</v>
      </c>
      <c r="K1022" s="160">
        <f>L1022-J1022</f>
        <v>0</v>
      </c>
      <c r="L1022" s="165">
        <f>TRUNC(E1022*I1022,2)</f>
        <v>0</v>
      </c>
      <c r="M1022" s="24"/>
    </row>
    <row r="1023" spans="1:13" s="10" customFormat="1" ht="16.8" x14ac:dyDescent="0.15">
      <c r="A1023" s="331"/>
      <c r="B1023" s="331"/>
      <c r="C1023" s="176" t="s">
        <v>591</v>
      </c>
      <c r="D1023" s="170" t="s">
        <v>365</v>
      </c>
      <c r="E1023" s="358">
        <v>9</v>
      </c>
      <c r="F1023" s="159" t="s">
        <v>223</v>
      </c>
      <c r="G1023" s="160">
        <v>0</v>
      </c>
      <c r="H1023" s="160">
        <v>0</v>
      </c>
      <c r="I1023" s="160">
        <f>G1023+H1023</f>
        <v>0</v>
      </c>
      <c r="J1023" s="160">
        <f>TRUNC(E1023*G1023,2)</f>
        <v>0</v>
      </c>
      <c r="K1023" s="160">
        <f>L1023-J1023</f>
        <v>0</v>
      </c>
      <c r="L1023" s="165">
        <f>TRUNC(E1023*I1023,2)</f>
        <v>0</v>
      </c>
      <c r="M1023" s="24"/>
    </row>
    <row r="1024" spans="1:13" s="10" customFormat="1" ht="8.4" x14ac:dyDescent="0.15">
      <c r="A1024" s="331"/>
      <c r="B1024" s="331"/>
      <c r="C1024" s="176"/>
      <c r="D1024" s="203" t="s">
        <v>13</v>
      </c>
      <c r="E1024" s="160"/>
      <c r="F1024" s="159"/>
      <c r="G1024" s="160"/>
      <c r="H1024" s="160"/>
      <c r="I1024" s="160"/>
      <c r="J1024" s="172">
        <f>SUM(J1022:J1023)</f>
        <v>0</v>
      </c>
      <c r="K1024" s="172">
        <f>SUM(K1022:K1023)</f>
        <v>0</v>
      </c>
      <c r="L1024" s="204">
        <f>SUM(L1022:L1023)</f>
        <v>0</v>
      </c>
      <c r="M1024" s="24"/>
    </row>
    <row r="1025" spans="1:16" s="10" customFormat="1" ht="8.4" x14ac:dyDescent="0.15">
      <c r="A1025" s="331"/>
      <c r="B1025" s="331"/>
      <c r="C1025" s="342"/>
      <c r="D1025" s="32"/>
      <c r="E1025" s="174"/>
      <c r="F1025" s="173"/>
      <c r="G1025" s="174"/>
      <c r="H1025" s="174"/>
      <c r="I1025" s="174"/>
      <c r="J1025" s="174"/>
      <c r="K1025" s="174"/>
      <c r="L1025" s="175"/>
      <c r="M1025" s="28"/>
    </row>
    <row r="1026" spans="1:16" s="10" customFormat="1" ht="8.4" x14ac:dyDescent="0.15">
      <c r="A1026" s="331"/>
      <c r="B1026" s="331"/>
      <c r="C1026" s="176"/>
      <c r="D1026" s="170"/>
      <c r="E1026" s="171"/>
      <c r="F1026" s="159"/>
      <c r="G1026" s="160"/>
      <c r="H1026" s="160"/>
      <c r="I1026" s="160"/>
      <c r="J1026" s="160"/>
      <c r="K1026" s="160"/>
      <c r="L1026" s="165"/>
      <c r="M1026" s="24"/>
    </row>
    <row r="1027" spans="1:16" s="10" customFormat="1" ht="8.4" x14ac:dyDescent="0.15">
      <c r="A1027" s="331"/>
      <c r="B1027" s="331"/>
      <c r="C1027" s="341" t="s">
        <v>207</v>
      </c>
      <c r="D1027" s="169" t="s">
        <v>429</v>
      </c>
      <c r="E1027" s="201"/>
      <c r="F1027" s="202"/>
      <c r="G1027" s="160"/>
      <c r="H1027" s="160"/>
      <c r="I1027" s="160"/>
      <c r="J1027" s="160"/>
      <c r="K1027" s="160"/>
      <c r="L1027" s="165"/>
      <c r="M1027" s="24"/>
    </row>
    <row r="1028" spans="1:16" s="10" customFormat="1" ht="8.4" x14ac:dyDescent="0.15">
      <c r="A1028" s="331"/>
      <c r="B1028" s="331"/>
      <c r="C1028" s="176" t="s">
        <v>208</v>
      </c>
      <c r="D1028" s="170" t="s">
        <v>366</v>
      </c>
      <c r="E1028" s="358">
        <v>51</v>
      </c>
      <c r="F1028" s="159" t="s">
        <v>12</v>
      </c>
      <c r="G1028" s="160">
        <v>0</v>
      </c>
      <c r="H1028" s="160">
        <v>0</v>
      </c>
      <c r="I1028" s="160">
        <f t="shared" ref="I1028:I1034" si="268">G1028+H1028</f>
        <v>0</v>
      </c>
      <c r="J1028" s="160">
        <f t="shared" ref="J1028:J1034" si="269">TRUNC(E1028*G1028,2)</f>
        <v>0</v>
      </c>
      <c r="K1028" s="160">
        <f t="shared" ref="K1028:K1034" si="270">L1028-J1028</f>
        <v>0</v>
      </c>
      <c r="L1028" s="165">
        <f t="shared" ref="L1028:L1034" si="271">TRUNC(E1028*I1028,2)</f>
        <v>0</v>
      </c>
      <c r="M1028" s="28"/>
    </row>
    <row r="1029" spans="1:16" s="10" customFormat="1" ht="8.4" x14ac:dyDescent="0.15">
      <c r="A1029" s="331"/>
      <c r="B1029" s="331"/>
      <c r="C1029" s="176" t="s">
        <v>209</v>
      </c>
      <c r="D1029" s="170" t="s">
        <v>367</v>
      </c>
      <c r="E1029" s="358">
        <v>158.5</v>
      </c>
      <c r="F1029" s="159" t="s">
        <v>12</v>
      </c>
      <c r="G1029" s="160">
        <v>0</v>
      </c>
      <c r="H1029" s="160">
        <v>0</v>
      </c>
      <c r="I1029" s="160">
        <f t="shared" si="268"/>
        <v>0</v>
      </c>
      <c r="J1029" s="160">
        <f t="shared" si="269"/>
        <v>0</v>
      </c>
      <c r="K1029" s="160">
        <f t="shared" si="270"/>
        <v>0</v>
      </c>
      <c r="L1029" s="165">
        <f t="shared" si="271"/>
        <v>0</v>
      </c>
      <c r="M1029" s="23"/>
    </row>
    <row r="1030" spans="1:16" s="10" customFormat="1" ht="8.4" x14ac:dyDescent="0.15">
      <c r="A1030" s="333"/>
      <c r="B1030" s="333"/>
      <c r="C1030" s="176" t="s">
        <v>592</v>
      </c>
      <c r="D1030" s="170" t="s">
        <v>368</v>
      </c>
      <c r="E1030" s="358">
        <v>105</v>
      </c>
      <c r="F1030" s="159" t="s">
        <v>12</v>
      </c>
      <c r="G1030" s="160">
        <v>0</v>
      </c>
      <c r="H1030" s="160">
        <v>0</v>
      </c>
      <c r="I1030" s="160">
        <f t="shared" si="268"/>
        <v>0</v>
      </c>
      <c r="J1030" s="160">
        <f t="shared" si="269"/>
        <v>0</v>
      </c>
      <c r="K1030" s="160">
        <f t="shared" si="270"/>
        <v>0</v>
      </c>
      <c r="L1030" s="165">
        <f t="shared" si="271"/>
        <v>0</v>
      </c>
      <c r="M1030" s="23"/>
    </row>
    <row r="1031" spans="1:16" s="10" customFormat="1" ht="8.4" x14ac:dyDescent="0.15">
      <c r="A1031" s="331"/>
      <c r="B1031" s="331"/>
      <c r="C1031" s="176" t="s">
        <v>593</v>
      </c>
      <c r="D1031" s="170" t="s">
        <v>369</v>
      </c>
      <c r="E1031" s="358">
        <v>166</v>
      </c>
      <c r="F1031" s="159" t="s">
        <v>12</v>
      </c>
      <c r="G1031" s="160">
        <v>0</v>
      </c>
      <c r="H1031" s="160">
        <v>0</v>
      </c>
      <c r="I1031" s="160">
        <f t="shared" si="268"/>
        <v>0</v>
      </c>
      <c r="J1031" s="160">
        <f t="shared" si="269"/>
        <v>0</v>
      </c>
      <c r="K1031" s="160">
        <f t="shared" si="270"/>
        <v>0</v>
      </c>
      <c r="L1031" s="165">
        <f t="shared" si="271"/>
        <v>0</v>
      </c>
      <c r="M1031" s="23"/>
      <c r="P1031" s="302"/>
    </row>
    <row r="1032" spans="1:16" s="10" customFormat="1" ht="8.4" x14ac:dyDescent="0.15">
      <c r="A1032" s="331"/>
      <c r="B1032" s="331"/>
      <c r="C1032" s="176" t="s">
        <v>594</v>
      </c>
      <c r="D1032" s="170" t="s">
        <v>370</v>
      </c>
      <c r="E1032" s="358">
        <v>16.5</v>
      </c>
      <c r="F1032" s="159" t="s">
        <v>12</v>
      </c>
      <c r="G1032" s="160">
        <v>0</v>
      </c>
      <c r="H1032" s="160">
        <v>0</v>
      </c>
      <c r="I1032" s="160">
        <f t="shared" si="268"/>
        <v>0</v>
      </c>
      <c r="J1032" s="160">
        <f t="shared" si="269"/>
        <v>0</v>
      </c>
      <c r="K1032" s="160">
        <f t="shared" si="270"/>
        <v>0</v>
      </c>
      <c r="L1032" s="165">
        <f t="shared" si="271"/>
        <v>0</v>
      </c>
      <c r="M1032" s="23"/>
      <c r="P1032" s="302"/>
    </row>
    <row r="1033" spans="1:16" s="10" customFormat="1" ht="8.4" x14ac:dyDescent="0.15">
      <c r="A1033" s="331"/>
      <c r="B1033" s="331"/>
      <c r="C1033" s="176" t="s">
        <v>595</v>
      </c>
      <c r="D1033" s="170" t="s">
        <v>371</v>
      </c>
      <c r="E1033" s="358">
        <v>122</v>
      </c>
      <c r="F1033" s="159" t="s">
        <v>12</v>
      </c>
      <c r="G1033" s="160">
        <v>0</v>
      </c>
      <c r="H1033" s="160">
        <v>0</v>
      </c>
      <c r="I1033" s="160">
        <f t="shared" si="268"/>
        <v>0</v>
      </c>
      <c r="J1033" s="160">
        <f t="shared" si="269"/>
        <v>0</v>
      </c>
      <c r="K1033" s="160">
        <f t="shared" si="270"/>
        <v>0</v>
      </c>
      <c r="L1033" s="165">
        <f t="shared" si="271"/>
        <v>0</v>
      </c>
      <c r="M1033" s="24"/>
      <c r="P1033" s="302"/>
    </row>
    <row r="1034" spans="1:16" s="10" customFormat="1" ht="8.4" x14ac:dyDescent="0.15">
      <c r="A1034" s="331"/>
      <c r="B1034" s="331"/>
      <c r="C1034" s="176" t="s">
        <v>596</v>
      </c>
      <c r="D1034" s="170" t="s">
        <v>372</v>
      </c>
      <c r="E1034" s="358">
        <v>26.5</v>
      </c>
      <c r="F1034" s="159" t="s">
        <v>97</v>
      </c>
      <c r="G1034" s="160">
        <v>0</v>
      </c>
      <c r="H1034" s="160">
        <v>0</v>
      </c>
      <c r="I1034" s="160">
        <f t="shared" si="268"/>
        <v>0</v>
      </c>
      <c r="J1034" s="160">
        <f t="shared" si="269"/>
        <v>0</v>
      </c>
      <c r="K1034" s="160">
        <f t="shared" si="270"/>
        <v>0</v>
      </c>
      <c r="L1034" s="165">
        <f t="shared" si="271"/>
        <v>0</v>
      </c>
      <c r="M1034" s="28"/>
      <c r="P1034" s="302"/>
    </row>
    <row r="1035" spans="1:16" s="10" customFormat="1" ht="8.4" x14ac:dyDescent="0.15">
      <c r="A1035" s="331"/>
      <c r="B1035" s="331"/>
      <c r="C1035" s="176"/>
      <c r="D1035" s="203" t="s">
        <v>13</v>
      </c>
      <c r="E1035" s="160"/>
      <c r="F1035" s="159"/>
      <c r="G1035" s="160"/>
      <c r="H1035" s="160"/>
      <c r="I1035" s="160"/>
      <c r="J1035" s="172">
        <f>SUM(J1028:J1034)</f>
        <v>0</v>
      </c>
      <c r="K1035" s="172">
        <f>SUM(K1028:K1034)</f>
        <v>0</v>
      </c>
      <c r="L1035" s="204">
        <f>SUM(L1028:L1034)</f>
        <v>0</v>
      </c>
      <c r="M1035" s="24"/>
    </row>
    <row r="1036" spans="1:16" s="10" customFormat="1" ht="8.4" x14ac:dyDescent="0.15">
      <c r="A1036" s="331"/>
      <c r="B1036" s="331"/>
      <c r="C1036" s="342"/>
      <c r="D1036" s="32"/>
      <c r="E1036" s="174"/>
      <c r="F1036" s="173"/>
      <c r="G1036" s="174"/>
      <c r="H1036" s="174"/>
      <c r="I1036" s="174"/>
      <c r="J1036" s="174"/>
      <c r="K1036" s="174"/>
      <c r="L1036" s="175"/>
      <c r="M1036" s="24"/>
    </row>
    <row r="1037" spans="1:16" s="10" customFormat="1" ht="8.4" x14ac:dyDescent="0.15">
      <c r="A1037" s="331"/>
      <c r="B1037" s="331"/>
      <c r="C1037" s="176"/>
      <c r="D1037" s="170"/>
      <c r="E1037" s="171"/>
      <c r="F1037" s="159"/>
      <c r="G1037" s="160"/>
      <c r="H1037" s="160"/>
      <c r="I1037" s="160"/>
      <c r="J1037" s="160"/>
      <c r="K1037" s="160"/>
      <c r="L1037" s="165"/>
      <c r="M1037" s="24"/>
    </row>
    <row r="1038" spans="1:16" s="10" customFormat="1" ht="8.4" x14ac:dyDescent="0.15">
      <c r="A1038" s="331"/>
      <c r="B1038" s="331"/>
      <c r="C1038" s="341" t="s">
        <v>1135</v>
      </c>
      <c r="D1038" s="169" t="s">
        <v>373</v>
      </c>
      <c r="E1038" s="201"/>
      <c r="F1038" s="202"/>
      <c r="G1038" s="160"/>
      <c r="H1038" s="160"/>
      <c r="I1038" s="160"/>
      <c r="J1038" s="160"/>
      <c r="K1038" s="160"/>
      <c r="L1038" s="165"/>
      <c r="M1038" s="24"/>
    </row>
    <row r="1039" spans="1:16" s="10" customFormat="1" ht="8.4" x14ac:dyDescent="0.15">
      <c r="A1039" s="331"/>
      <c r="B1039" s="331"/>
      <c r="C1039" s="176" t="s">
        <v>1136</v>
      </c>
      <c r="D1039" s="170" t="s">
        <v>374</v>
      </c>
      <c r="E1039" s="358">
        <v>66.5</v>
      </c>
      <c r="F1039" s="159" t="s">
        <v>97</v>
      </c>
      <c r="G1039" s="160">
        <v>0</v>
      </c>
      <c r="H1039" s="160">
        <v>0</v>
      </c>
      <c r="I1039" s="160">
        <f>G1039+H1039</f>
        <v>0</v>
      </c>
      <c r="J1039" s="160">
        <f>TRUNC(E1039*G1039,2)</f>
        <v>0</v>
      </c>
      <c r="K1039" s="160">
        <f>L1039-J1039</f>
        <v>0</v>
      </c>
      <c r="L1039" s="165">
        <f>TRUNC(E1039*I1039,2)</f>
        <v>0</v>
      </c>
      <c r="M1039" s="24"/>
    </row>
    <row r="1040" spans="1:16" s="10" customFormat="1" ht="8.4" x14ac:dyDescent="0.15">
      <c r="A1040" s="331"/>
      <c r="B1040" s="331"/>
      <c r="C1040" s="176" t="s">
        <v>1137</v>
      </c>
      <c r="D1040" s="170" t="s">
        <v>375</v>
      </c>
      <c r="E1040" s="358">
        <v>218.5</v>
      </c>
      <c r="F1040" s="159" t="s">
        <v>97</v>
      </c>
      <c r="G1040" s="160">
        <v>0</v>
      </c>
      <c r="H1040" s="160">
        <v>0</v>
      </c>
      <c r="I1040" s="160">
        <f>G1040+H1040</f>
        <v>0</v>
      </c>
      <c r="J1040" s="160">
        <f>TRUNC(E1040*G1040,2)</f>
        <v>0</v>
      </c>
      <c r="K1040" s="160">
        <f>L1040-J1040</f>
        <v>0</v>
      </c>
      <c r="L1040" s="165">
        <f>TRUNC(E1040*I1040,2)</f>
        <v>0</v>
      </c>
      <c r="M1040" s="24"/>
    </row>
    <row r="1041" spans="1:16" s="10" customFormat="1" ht="16.8" x14ac:dyDescent="0.15">
      <c r="A1041" s="331"/>
      <c r="B1041" s="331"/>
      <c r="C1041" s="176" t="s">
        <v>1138</v>
      </c>
      <c r="D1041" s="170" t="s">
        <v>376</v>
      </c>
      <c r="E1041" s="358">
        <v>205</v>
      </c>
      <c r="F1041" s="159" t="s">
        <v>97</v>
      </c>
      <c r="G1041" s="160">
        <v>0</v>
      </c>
      <c r="H1041" s="160">
        <v>0</v>
      </c>
      <c r="I1041" s="160">
        <f>G1041+H1041</f>
        <v>0</v>
      </c>
      <c r="J1041" s="160">
        <f>TRUNC(E1041*G1041,2)</f>
        <v>0</v>
      </c>
      <c r="K1041" s="160">
        <f>L1041-J1041</f>
        <v>0</v>
      </c>
      <c r="L1041" s="165">
        <f>TRUNC(E1041*I1041,2)</f>
        <v>0</v>
      </c>
      <c r="M1041" s="28"/>
      <c r="P1041" s="301" t="s">
        <v>1423</v>
      </c>
    </row>
    <row r="1042" spans="1:16" s="10" customFormat="1" ht="8.4" x14ac:dyDescent="0.15">
      <c r="A1042" s="331"/>
      <c r="B1042" s="331"/>
      <c r="C1042" s="176"/>
      <c r="D1042" s="203" t="s">
        <v>13</v>
      </c>
      <c r="E1042" s="160"/>
      <c r="F1042" s="159"/>
      <c r="G1042" s="160"/>
      <c r="H1042" s="160"/>
      <c r="I1042" s="160"/>
      <c r="J1042" s="172">
        <f>SUM(J1038:J1041)</f>
        <v>0</v>
      </c>
      <c r="K1042" s="172">
        <f>SUM(K1038:K1041)</f>
        <v>0</v>
      </c>
      <c r="L1042" s="204">
        <f>SUM(L1038:L1041)</f>
        <v>0</v>
      </c>
      <c r="M1042" s="24"/>
    </row>
    <row r="1043" spans="1:16" s="10" customFormat="1" ht="8.4" x14ac:dyDescent="0.15">
      <c r="A1043" s="331"/>
      <c r="B1043" s="331"/>
      <c r="C1043" s="342"/>
      <c r="D1043" s="32"/>
      <c r="E1043" s="174"/>
      <c r="F1043" s="173"/>
      <c r="G1043" s="174"/>
      <c r="H1043" s="174"/>
      <c r="I1043" s="174"/>
      <c r="J1043" s="174"/>
      <c r="K1043" s="174"/>
      <c r="L1043" s="175"/>
      <c r="M1043" s="23"/>
    </row>
    <row r="1044" spans="1:16" s="10" customFormat="1" ht="8.4" x14ac:dyDescent="0.15">
      <c r="A1044" s="333"/>
      <c r="B1044" s="333"/>
      <c r="C1044" s="343"/>
      <c r="D1044" s="205" t="s">
        <v>572</v>
      </c>
      <c r="E1044" s="206"/>
      <c r="F1044" s="207"/>
      <c r="G1044" s="206"/>
      <c r="H1044" s="206"/>
      <c r="I1044" s="206"/>
      <c r="J1044" s="208">
        <f>J1024+J1035+J1042</f>
        <v>0</v>
      </c>
      <c r="K1044" s="208">
        <f>K1024+K1035+K1042</f>
        <v>0</v>
      </c>
      <c r="L1044" s="209">
        <f>L1024+L1035+L1042</f>
        <v>0</v>
      </c>
      <c r="M1044" s="23"/>
    </row>
    <row r="1045" spans="1:16" s="10" customFormat="1" ht="8.4" x14ac:dyDescent="0.15">
      <c r="A1045" s="331"/>
      <c r="B1045" s="331"/>
      <c r="C1045" s="176"/>
      <c r="D1045" s="170"/>
      <c r="E1045" s="171"/>
      <c r="F1045" s="159"/>
      <c r="G1045" s="160"/>
      <c r="H1045" s="160"/>
      <c r="I1045" s="160"/>
      <c r="J1045" s="160"/>
      <c r="K1045" s="160"/>
      <c r="L1045" s="165"/>
      <c r="M1045" s="23"/>
    </row>
    <row r="1046" spans="1:16" s="10" customFormat="1" ht="8.4" x14ac:dyDescent="0.15">
      <c r="A1046" s="331"/>
      <c r="B1046" s="331"/>
      <c r="C1046" s="344">
        <v>12</v>
      </c>
      <c r="D1046" s="184" t="s">
        <v>377</v>
      </c>
      <c r="E1046" s="201"/>
      <c r="F1046" s="202"/>
      <c r="G1046" s="160"/>
      <c r="H1046" s="160"/>
      <c r="I1046" s="160"/>
      <c r="J1046" s="160"/>
      <c r="K1046" s="160"/>
      <c r="L1046" s="165"/>
      <c r="M1046" s="23"/>
    </row>
    <row r="1047" spans="1:16" s="10" customFormat="1" ht="8.4" x14ac:dyDescent="0.15">
      <c r="A1047" s="331"/>
      <c r="B1047" s="331"/>
      <c r="C1047" s="341" t="s">
        <v>106</v>
      </c>
      <c r="D1047" s="169" t="s">
        <v>378</v>
      </c>
      <c r="E1047" s="201"/>
      <c r="F1047" s="202"/>
      <c r="G1047" s="160"/>
      <c r="H1047" s="160"/>
      <c r="I1047" s="160"/>
      <c r="J1047" s="160"/>
      <c r="K1047" s="160"/>
      <c r="L1047" s="165"/>
      <c r="M1047" s="24"/>
    </row>
    <row r="1048" spans="1:16" s="10" customFormat="1" ht="33.6" x14ac:dyDescent="0.15">
      <c r="A1048" s="331"/>
      <c r="B1048" s="331"/>
      <c r="C1048" s="176" t="s">
        <v>1139</v>
      </c>
      <c r="D1048" s="170" t="s">
        <v>379</v>
      </c>
      <c r="E1048" s="171">
        <v>19</v>
      </c>
      <c r="F1048" s="159" t="s">
        <v>223</v>
      </c>
      <c r="G1048" s="160">
        <v>0</v>
      </c>
      <c r="H1048" s="160">
        <v>0</v>
      </c>
      <c r="I1048" s="160">
        <f t="shared" ref="I1048:I1064" si="272">G1048+H1048</f>
        <v>0</v>
      </c>
      <c r="J1048" s="160">
        <f t="shared" ref="J1048:J1064" si="273">TRUNC(E1048*G1048,2)</f>
        <v>0</v>
      </c>
      <c r="K1048" s="160">
        <f t="shared" ref="K1048:K1064" si="274">L1048-J1048</f>
        <v>0</v>
      </c>
      <c r="L1048" s="165">
        <f t="shared" ref="L1048:L1064" si="275">TRUNC(E1048*I1048,2)</f>
        <v>0</v>
      </c>
      <c r="M1048" s="24"/>
    </row>
    <row r="1049" spans="1:16" s="10" customFormat="1" ht="33.6" x14ac:dyDescent="0.15">
      <c r="A1049" s="331"/>
      <c r="B1049" s="331"/>
      <c r="C1049" s="176" t="s">
        <v>1141</v>
      </c>
      <c r="D1049" s="170" t="s">
        <v>380</v>
      </c>
      <c r="E1049" s="171">
        <v>14</v>
      </c>
      <c r="F1049" s="159" t="s">
        <v>223</v>
      </c>
      <c r="G1049" s="160">
        <v>0</v>
      </c>
      <c r="H1049" s="160">
        <v>0</v>
      </c>
      <c r="I1049" s="160">
        <f t="shared" si="272"/>
        <v>0</v>
      </c>
      <c r="J1049" s="160">
        <f t="shared" si="273"/>
        <v>0</v>
      </c>
      <c r="K1049" s="160">
        <f t="shared" si="274"/>
        <v>0</v>
      </c>
      <c r="L1049" s="165">
        <f t="shared" si="275"/>
        <v>0</v>
      </c>
      <c r="M1049" s="28"/>
    </row>
    <row r="1050" spans="1:16" s="10" customFormat="1" ht="33.6" x14ac:dyDescent="0.15">
      <c r="A1050" s="331"/>
      <c r="B1050" s="331"/>
      <c r="C1050" s="176" t="s">
        <v>1142</v>
      </c>
      <c r="D1050" s="170" t="s">
        <v>381</v>
      </c>
      <c r="E1050" s="171">
        <v>6</v>
      </c>
      <c r="F1050" s="159" t="s">
        <v>223</v>
      </c>
      <c r="G1050" s="160">
        <v>0</v>
      </c>
      <c r="H1050" s="160">
        <v>0</v>
      </c>
      <c r="I1050" s="160">
        <f t="shared" si="272"/>
        <v>0</v>
      </c>
      <c r="J1050" s="160">
        <f t="shared" si="273"/>
        <v>0</v>
      </c>
      <c r="K1050" s="160">
        <f t="shared" si="274"/>
        <v>0</v>
      </c>
      <c r="L1050" s="165">
        <f t="shared" si="275"/>
        <v>0</v>
      </c>
      <c r="M1050" s="24"/>
    </row>
    <row r="1051" spans="1:16" s="10" customFormat="1" ht="33.6" x14ac:dyDescent="0.15">
      <c r="A1051" s="331"/>
      <c r="B1051" s="331"/>
      <c r="C1051" s="176" t="s">
        <v>1143</v>
      </c>
      <c r="D1051" s="170" t="s">
        <v>382</v>
      </c>
      <c r="E1051" s="171">
        <v>5</v>
      </c>
      <c r="F1051" s="159" t="s">
        <v>223</v>
      </c>
      <c r="G1051" s="160">
        <v>0</v>
      </c>
      <c r="H1051" s="160">
        <v>0</v>
      </c>
      <c r="I1051" s="160">
        <f t="shared" si="272"/>
        <v>0</v>
      </c>
      <c r="J1051" s="160">
        <f t="shared" si="273"/>
        <v>0</v>
      </c>
      <c r="K1051" s="160">
        <f t="shared" si="274"/>
        <v>0</v>
      </c>
      <c r="L1051" s="165">
        <f t="shared" si="275"/>
        <v>0</v>
      </c>
      <c r="M1051" s="24"/>
    </row>
    <row r="1052" spans="1:16" s="10" customFormat="1" ht="33.6" x14ac:dyDescent="0.15">
      <c r="A1052" s="331"/>
      <c r="B1052" s="331"/>
      <c r="C1052" s="176" t="s">
        <v>1144</v>
      </c>
      <c r="D1052" s="170" t="s">
        <v>383</v>
      </c>
      <c r="E1052" s="171">
        <v>14</v>
      </c>
      <c r="F1052" s="159" t="s">
        <v>223</v>
      </c>
      <c r="G1052" s="160">
        <v>0</v>
      </c>
      <c r="H1052" s="160">
        <v>0</v>
      </c>
      <c r="I1052" s="160">
        <f t="shared" si="272"/>
        <v>0</v>
      </c>
      <c r="J1052" s="160">
        <f t="shared" si="273"/>
        <v>0</v>
      </c>
      <c r="K1052" s="160">
        <f t="shared" si="274"/>
        <v>0</v>
      </c>
      <c r="L1052" s="165">
        <f t="shared" si="275"/>
        <v>0</v>
      </c>
      <c r="M1052" s="28"/>
    </row>
    <row r="1053" spans="1:16" s="10" customFormat="1" ht="33.6" x14ac:dyDescent="0.15">
      <c r="A1053" s="331"/>
      <c r="B1053" s="331"/>
      <c r="C1053" s="176" t="s">
        <v>1145</v>
      </c>
      <c r="D1053" s="170" t="s">
        <v>384</v>
      </c>
      <c r="E1053" s="171">
        <v>14</v>
      </c>
      <c r="F1053" s="159" t="s">
        <v>223</v>
      </c>
      <c r="G1053" s="160">
        <v>0</v>
      </c>
      <c r="H1053" s="160">
        <v>0</v>
      </c>
      <c r="I1053" s="160">
        <f t="shared" si="272"/>
        <v>0</v>
      </c>
      <c r="J1053" s="160">
        <f t="shared" si="273"/>
        <v>0</v>
      </c>
      <c r="K1053" s="160">
        <f t="shared" si="274"/>
        <v>0</v>
      </c>
      <c r="L1053" s="165">
        <f t="shared" si="275"/>
        <v>0</v>
      </c>
      <c r="M1053" s="24"/>
    </row>
    <row r="1054" spans="1:16" s="10" customFormat="1" ht="33.6" x14ac:dyDescent="0.15">
      <c r="A1054" s="331"/>
      <c r="B1054" s="331"/>
      <c r="C1054" s="176" t="s">
        <v>1146</v>
      </c>
      <c r="D1054" s="170" t="s">
        <v>384</v>
      </c>
      <c r="E1054" s="171">
        <v>22</v>
      </c>
      <c r="F1054" s="159" t="s">
        <v>223</v>
      </c>
      <c r="G1054" s="160">
        <v>0</v>
      </c>
      <c r="H1054" s="160">
        <v>0</v>
      </c>
      <c r="I1054" s="160">
        <f t="shared" si="272"/>
        <v>0</v>
      </c>
      <c r="J1054" s="160">
        <f t="shared" si="273"/>
        <v>0</v>
      </c>
      <c r="K1054" s="160">
        <f t="shared" si="274"/>
        <v>0</v>
      </c>
      <c r="L1054" s="165">
        <f t="shared" si="275"/>
        <v>0</v>
      </c>
      <c r="M1054" s="24"/>
    </row>
    <row r="1055" spans="1:16" s="10" customFormat="1" ht="33.6" x14ac:dyDescent="0.15">
      <c r="A1055" s="331"/>
      <c r="B1055" s="331"/>
      <c r="C1055" s="176" t="s">
        <v>1147</v>
      </c>
      <c r="D1055" s="170" t="s">
        <v>385</v>
      </c>
      <c r="E1055" s="171">
        <v>4</v>
      </c>
      <c r="F1055" s="159" t="s">
        <v>223</v>
      </c>
      <c r="G1055" s="160">
        <v>0</v>
      </c>
      <c r="H1055" s="160">
        <v>0</v>
      </c>
      <c r="I1055" s="160">
        <f t="shared" si="272"/>
        <v>0</v>
      </c>
      <c r="J1055" s="160">
        <f t="shared" si="273"/>
        <v>0</v>
      </c>
      <c r="K1055" s="160">
        <f t="shared" si="274"/>
        <v>0</v>
      </c>
      <c r="L1055" s="165">
        <f t="shared" si="275"/>
        <v>0</v>
      </c>
      <c r="M1055" s="28"/>
    </row>
    <row r="1056" spans="1:16" s="10" customFormat="1" ht="25.2" x14ac:dyDescent="0.15">
      <c r="A1056" s="331"/>
      <c r="B1056" s="331"/>
      <c r="C1056" s="176" t="s">
        <v>1148</v>
      </c>
      <c r="D1056" s="170" t="s">
        <v>386</v>
      </c>
      <c r="E1056" s="171">
        <v>1</v>
      </c>
      <c r="F1056" s="159" t="s">
        <v>223</v>
      </c>
      <c r="G1056" s="160">
        <v>0</v>
      </c>
      <c r="H1056" s="160">
        <v>0</v>
      </c>
      <c r="I1056" s="160">
        <f t="shared" si="272"/>
        <v>0</v>
      </c>
      <c r="J1056" s="160">
        <f t="shared" si="273"/>
        <v>0</v>
      </c>
      <c r="K1056" s="160">
        <f t="shared" si="274"/>
        <v>0</v>
      </c>
      <c r="L1056" s="165">
        <f t="shared" si="275"/>
        <v>0</v>
      </c>
      <c r="M1056" s="24"/>
    </row>
    <row r="1057" spans="1:13" s="10" customFormat="1" ht="16.8" x14ac:dyDescent="0.15">
      <c r="A1057" s="331"/>
      <c r="B1057" s="331"/>
      <c r="C1057" s="176" t="s">
        <v>1149</v>
      </c>
      <c r="D1057" s="170" t="s">
        <v>387</v>
      </c>
      <c r="E1057" s="171">
        <v>44</v>
      </c>
      <c r="F1057" s="159" t="s">
        <v>223</v>
      </c>
      <c r="G1057" s="160">
        <v>0</v>
      </c>
      <c r="H1057" s="160">
        <v>0</v>
      </c>
      <c r="I1057" s="160">
        <f t="shared" si="272"/>
        <v>0</v>
      </c>
      <c r="J1057" s="160">
        <f t="shared" si="273"/>
        <v>0</v>
      </c>
      <c r="K1057" s="160">
        <f t="shared" si="274"/>
        <v>0</v>
      </c>
      <c r="L1057" s="165">
        <f t="shared" si="275"/>
        <v>0</v>
      </c>
      <c r="M1057" s="24"/>
    </row>
    <row r="1058" spans="1:13" s="10" customFormat="1" ht="16.8" x14ac:dyDescent="0.15">
      <c r="A1058" s="331"/>
      <c r="B1058" s="331"/>
      <c r="C1058" s="176" t="s">
        <v>1150</v>
      </c>
      <c r="D1058" s="170" t="s">
        <v>388</v>
      </c>
      <c r="E1058" s="171">
        <v>10</v>
      </c>
      <c r="F1058" s="159" t="s">
        <v>223</v>
      </c>
      <c r="G1058" s="160">
        <v>0</v>
      </c>
      <c r="H1058" s="160">
        <v>0</v>
      </c>
      <c r="I1058" s="160">
        <f t="shared" si="272"/>
        <v>0</v>
      </c>
      <c r="J1058" s="160">
        <f t="shared" si="273"/>
        <v>0</v>
      </c>
      <c r="K1058" s="160">
        <f t="shared" si="274"/>
        <v>0</v>
      </c>
      <c r="L1058" s="165">
        <f t="shared" si="275"/>
        <v>0</v>
      </c>
      <c r="M1058" s="24"/>
    </row>
    <row r="1059" spans="1:13" s="10" customFormat="1" ht="25.2" x14ac:dyDescent="0.15">
      <c r="A1059" s="331"/>
      <c r="B1059" s="331"/>
      <c r="C1059" s="176" t="s">
        <v>1151</v>
      </c>
      <c r="D1059" s="170" t="s">
        <v>389</v>
      </c>
      <c r="E1059" s="171">
        <v>19</v>
      </c>
      <c r="F1059" s="159" t="s">
        <v>223</v>
      </c>
      <c r="G1059" s="160">
        <v>0</v>
      </c>
      <c r="H1059" s="160">
        <v>0</v>
      </c>
      <c r="I1059" s="160">
        <f t="shared" si="272"/>
        <v>0</v>
      </c>
      <c r="J1059" s="160">
        <f t="shared" si="273"/>
        <v>0</v>
      </c>
      <c r="K1059" s="160">
        <f t="shared" si="274"/>
        <v>0</v>
      </c>
      <c r="L1059" s="165">
        <f t="shared" si="275"/>
        <v>0</v>
      </c>
      <c r="M1059" s="28"/>
    </row>
    <row r="1060" spans="1:13" s="10" customFormat="1" ht="25.2" x14ac:dyDescent="0.15">
      <c r="A1060" s="331"/>
      <c r="B1060" s="331"/>
      <c r="C1060" s="176" t="s">
        <v>1152</v>
      </c>
      <c r="D1060" s="170" t="s">
        <v>390</v>
      </c>
      <c r="E1060" s="171">
        <v>12</v>
      </c>
      <c r="F1060" s="159" t="s">
        <v>223</v>
      </c>
      <c r="G1060" s="160">
        <v>0</v>
      </c>
      <c r="H1060" s="160">
        <v>0</v>
      </c>
      <c r="I1060" s="160">
        <f t="shared" si="272"/>
        <v>0</v>
      </c>
      <c r="J1060" s="160">
        <f t="shared" si="273"/>
        <v>0</v>
      </c>
      <c r="K1060" s="160">
        <f t="shared" si="274"/>
        <v>0</v>
      </c>
      <c r="L1060" s="165">
        <f t="shared" si="275"/>
        <v>0</v>
      </c>
      <c r="M1060" s="24"/>
    </row>
    <row r="1061" spans="1:13" s="10" customFormat="1" ht="25.2" x14ac:dyDescent="0.15">
      <c r="A1061" s="331"/>
      <c r="B1061" s="331"/>
      <c r="C1061" s="176" t="s">
        <v>1153</v>
      </c>
      <c r="D1061" s="170" t="s">
        <v>391</v>
      </c>
      <c r="E1061" s="171">
        <v>12</v>
      </c>
      <c r="F1061" s="159" t="s">
        <v>223</v>
      </c>
      <c r="G1061" s="160">
        <v>0</v>
      </c>
      <c r="H1061" s="160">
        <v>0</v>
      </c>
      <c r="I1061" s="160">
        <f t="shared" si="272"/>
        <v>0</v>
      </c>
      <c r="J1061" s="160">
        <f t="shared" si="273"/>
        <v>0</v>
      </c>
      <c r="K1061" s="160">
        <f t="shared" si="274"/>
        <v>0</v>
      </c>
      <c r="L1061" s="165">
        <f t="shared" si="275"/>
        <v>0</v>
      </c>
      <c r="M1061" s="28"/>
    </row>
    <row r="1062" spans="1:13" s="10" customFormat="1" ht="25.2" x14ac:dyDescent="0.15">
      <c r="A1062" s="331"/>
      <c r="B1062" s="331"/>
      <c r="C1062" s="176" t="s">
        <v>1154</v>
      </c>
      <c r="D1062" s="170" t="s">
        <v>392</v>
      </c>
      <c r="E1062" s="171">
        <v>34</v>
      </c>
      <c r="F1062" s="159" t="s">
        <v>223</v>
      </c>
      <c r="G1062" s="160">
        <v>0</v>
      </c>
      <c r="H1062" s="160">
        <v>0</v>
      </c>
      <c r="I1062" s="160">
        <f t="shared" si="272"/>
        <v>0</v>
      </c>
      <c r="J1062" s="160">
        <f t="shared" si="273"/>
        <v>0</v>
      </c>
      <c r="K1062" s="160">
        <f t="shared" si="274"/>
        <v>0</v>
      </c>
      <c r="L1062" s="165">
        <f t="shared" si="275"/>
        <v>0</v>
      </c>
      <c r="M1062" s="24"/>
    </row>
    <row r="1063" spans="1:13" s="10" customFormat="1" ht="25.2" x14ac:dyDescent="0.15">
      <c r="A1063" s="331"/>
      <c r="B1063" s="331"/>
      <c r="C1063" s="176" t="s">
        <v>1155</v>
      </c>
      <c r="D1063" s="170" t="s">
        <v>393</v>
      </c>
      <c r="E1063" s="171">
        <v>12</v>
      </c>
      <c r="F1063" s="159" t="s">
        <v>223</v>
      </c>
      <c r="G1063" s="160">
        <v>0</v>
      </c>
      <c r="H1063" s="160">
        <v>0</v>
      </c>
      <c r="I1063" s="160">
        <f t="shared" si="272"/>
        <v>0</v>
      </c>
      <c r="J1063" s="160">
        <f t="shared" si="273"/>
        <v>0</v>
      </c>
      <c r="K1063" s="160">
        <f t="shared" si="274"/>
        <v>0</v>
      </c>
      <c r="L1063" s="165">
        <f t="shared" si="275"/>
        <v>0</v>
      </c>
      <c r="M1063" s="24"/>
    </row>
    <row r="1064" spans="1:13" s="10" customFormat="1" ht="25.2" x14ac:dyDescent="0.15">
      <c r="A1064" s="331"/>
      <c r="B1064" s="331"/>
      <c r="C1064" s="176" t="s">
        <v>1156</v>
      </c>
      <c r="D1064" s="170" t="s">
        <v>394</v>
      </c>
      <c r="E1064" s="171">
        <v>12</v>
      </c>
      <c r="F1064" s="159" t="s">
        <v>223</v>
      </c>
      <c r="G1064" s="160">
        <v>0</v>
      </c>
      <c r="H1064" s="160">
        <v>0</v>
      </c>
      <c r="I1064" s="160">
        <f t="shared" si="272"/>
        <v>0</v>
      </c>
      <c r="J1064" s="160">
        <f t="shared" si="273"/>
        <v>0</v>
      </c>
      <c r="K1064" s="160">
        <f t="shared" si="274"/>
        <v>0</v>
      </c>
      <c r="L1064" s="165">
        <f t="shared" si="275"/>
        <v>0</v>
      </c>
      <c r="M1064" s="24"/>
    </row>
    <row r="1065" spans="1:13" s="10" customFormat="1" ht="8.4" x14ac:dyDescent="0.15">
      <c r="A1065" s="331"/>
      <c r="B1065" s="331"/>
      <c r="C1065" s="176"/>
      <c r="D1065" s="203" t="s">
        <v>13</v>
      </c>
      <c r="E1065" s="160"/>
      <c r="F1065" s="159"/>
      <c r="G1065" s="160"/>
      <c r="H1065" s="160"/>
      <c r="I1065" s="160"/>
      <c r="J1065" s="172">
        <f>SUM(J1048:J1064)</f>
        <v>0</v>
      </c>
      <c r="K1065" s="172">
        <f>SUM(K1048:K1064)</f>
        <v>0</v>
      </c>
      <c r="L1065" s="204">
        <f>SUM(L1048:L1064)</f>
        <v>0</v>
      </c>
      <c r="M1065" s="24"/>
    </row>
    <row r="1066" spans="1:13" s="10" customFormat="1" ht="8.4" x14ac:dyDescent="0.15">
      <c r="A1066" s="331"/>
      <c r="B1066" s="331"/>
      <c r="C1066" s="342"/>
      <c r="D1066" s="32"/>
      <c r="E1066" s="174"/>
      <c r="F1066" s="173"/>
      <c r="G1066" s="174"/>
      <c r="H1066" s="174"/>
      <c r="I1066" s="174"/>
      <c r="J1066" s="174"/>
      <c r="K1066" s="174"/>
      <c r="L1066" s="175"/>
      <c r="M1066" s="24"/>
    </row>
    <row r="1067" spans="1:13" s="10" customFormat="1" ht="8.4" x14ac:dyDescent="0.15">
      <c r="A1067" s="331"/>
      <c r="B1067" s="331"/>
      <c r="C1067" s="176"/>
      <c r="D1067" s="170"/>
      <c r="E1067" s="171"/>
      <c r="F1067" s="159"/>
      <c r="G1067" s="160"/>
      <c r="H1067" s="160"/>
      <c r="I1067" s="160"/>
      <c r="J1067" s="160"/>
      <c r="K1067" s="160"/>
      <c r="L1067" s="165"/>
      <c r="M1067" s="24"/>
    </row>
    <row r="1068" spans="1:13" s="10" customFormat="1" ht="8.4" x14ac:dyDescent="0.15">
      <c r="A1068" s="331"/>
      <c r="B1068" s="331"/>
      <c r="C1068" s="341" t="s">
        <v>108</v>
      </c>
      <c r="D1068" s="169" t="s">
        <v>395</v>
      </c>
      <c r="E1068" s="201"/>
      <c r="F1068" s="202"/>
      <c r="G1068" s="160"/>
      <c r="H1068" s="160"/>
      <c r="I1068" s="160"/>
      <c r="J1068" s="160"/>
      <c r="K1068" s="160"/>
      <c r="L1068" s="165"/>
      <c r="M1068" s="24"/>
    </row>
    <row r="1069" spans="1:13" s="10" customFormat="1" ht="16.8" x14ac:dyDescent="0.15">
      <c r="A1069" s="331"/>
      <c r="B1069" s="331"/>
      <c r="C1069" s="176" t="s">
        <v>1157</v>
      </c>
      <c r="D1069" s="170" t="s">
        <v>396</v>
      </c>
      <c r="E1069" s="171">
        <v>12</v>
      </c>
      <c r="F1069" s="159" t="s">
        <v>223</v>
      </c>
      <c r="G1069" s="160">
        <v>0</v>
      </c>
      <c r="H1069" s="160">
        <v>0</v>
      </c>
      <c r="I1069" s="160">
        <f>G1069+H1069</f>
        <v>0</v>
      </c>
      <c r="J1069" s="160">
        <f>TRUNC(E1069*G1069,2)</f>
        <v>0</v>
      </c>
      <c r="K1069" s="160">
        <f>L1069-J1069</f>
        <v>0</v>
      </c>
      <c r="L1069" s="165">
        <f>TRUNC(E1069*I1069,2)</f>
        <v>0</v>
      </c>
      <c r="M1069" s="28"/>
    </row>
    <row r="1070" spans="1:13" s="10" customFormat="1" ht="8.4" x14ac:dyDescent="0.15">
      <c r="A1070" s="331"/>
      <c r="B1070" s="331"/>
      <c r="C1070" s="176" t="s">
        <v>1140</v>
      </c>
      <c r="D1070" s="170" t="s">
        <v>397</v>
      </c>
      <c r="E1070" s="171">
        <v>12</v>
      </c>
      <c r="F1070" s="159" t="s">
        <v>223</v>
      </c>
      <c r="G1070" s="160">
        <v>0</v>
      </c>
      <c r="H1070" s="160">
        <v>0</v>
      </c>
      <c r="I1070" s="160">
        <f>G1070+H1070</f>
        <v>0</v>
      </c>
      <c r="J1070" s="160">
        <f>TRUNC(E1070*G1070,2)</f>
        <v>0</v>
      </c>
      <c r="K1070" s="160">
        <f>L1070-J1070</f>
        <v>0</v>
      </c>
      <c r="L1070" s="165">
        <f>TRUNC(E1070*I1070,2)</f>
        <v>0</v>
      </c>
      <c r="M1070" s="24"/>
    </row>
    <row r="1071" spans="1:13" s="10" customFormat="1" ht="8.4" x14ac:dyDescent="0.15">
      <c r="A1071" s="331"/>
      <c r="B1071" s="331"/>
      <c r="C1071" s="176" t="s">
        <v>1158</v>
      </c>
      <c r="D1071" s="170" t="s">
        <v>398</v>
      </c>
      <c r="E1071" s="171">
        <v>1</v>
      </c>
      <c r="F1071" s="159" t="s">
        <v>223</v>
      </c>
      <c r="G1071" s="160">
        <v>0</v>
      </c>
      <c r="H1071" s="160">
        <v>0</v>
      </c>
      <c r="I1071" s="160">
        <f>G1071+H1071</f>
        <v>0</v>
      </c>
      <c r="J1071" s="160">
        <f>TRUNC(E1071*G1071,2)</f>
        <v>0</v>
      </c>
      <c r="K1071" s="160">
        <f>L1071-J1071</f>
        <v>0</v>
      </c>
      <c r="L1071" s="165">
        <f>TRUNC(E1071*I1071,2)</f>
        <v>0</v>
      </c>
      <c r="M1071" s="24"/>
    </row>
    <row r="1072" spans="1:13" s="10" customFormat="1" ht="8.4" x14ac:dyDescent="0.15">
      <c r="A1072" s="331"/>
      <c r="B1072" s="331"/>
      <c r="C1072" s="176" t="s">
        <v>1159</v>
      </c>
      <c r="D1072" s="170" t="s">
        <v>399</v>
      </c>
      <c r="E1072" s="171">
        <v>190</v>
      </c>
      <c r="F1072" s="159" t="s">
        <v>223</v>
      </c>
      <c r="G1072" s="160">
        <v>0</v>
      </c>
      <c r="H1072" s="160">
        <v>0</v>
      </c>
      <c r="I1072" s="160">
        <f>G1072+H1072</f>
        <v>0</v>
      </c>
      <c r="J1072" s="160">
        <f>TRUNC(E1072*G1072,2)</f>
        <v>0</v>
      </c>
      <c r="K1072" s="160">
        <f>L1072-J1072</f>
        <v>0</v>
      </c>
      <c r="L1072" s="165">
        <f>TRUNC(E1072*I1072,2)</f>
        <v>0</v>
      </c>
      <c r="M1072" s="24"/>
    </row>
    <row r="1073" spans="1:13" s="10" customFormat="1" ht="8.4" x14ac:dyDescent="0.15">
      <c r="A1073" s="331"/>
      <c r="B1073" s="331"/>
      <c r="C1073" s="176" t="s">
        <v>1160</v>
      </c>
      <c r="D1073" s="170" t="s">
        <v>400</v>
      </c>
      <c r="E1073" s="171">
        <v>12</v>
      </c>
      <c r="F1073" s="159" t="s">
        <v>223</v>
      </c>
      <c r="G1073" s="160">
        <v>0</v>
      </c>
      <c r="H1073" s="160">
        <v>0</v>
      </c>
      <c r="I1073" s="160">
        <f>G1073+H1073</f>
        <v>0</v>
      </c>
      <c r="J1073" s="160">
        <f>TRUNC(E1073*G1073,2)</f>
        <v>0</v>
      </c>
      <c r="K1073" s="160">
        <f>L1073-J1073</f>
        <v>0</v>
      </c>
      <c r="L1073" s="165">
        <f>TRUNC(E1073*I1073,2)</f>
        <v>0</v>
      </c>
      <c r="M1073" s="23"/>
    </row>
    <row r="1074" spans="1:13" s="10" customFormat="1" ht="8.4" x14ac:dyDescent="0.15">
      <c r="A1074" s="333"/>
      <c r="B1074" s="333"/>
      <c r="C1074" s="176"/>
      <c r="D1074" s="203" t="s">
        <v>13</v>
      </c>
      <c r="E1074" s="160"/>
      <c r="F1074" s="159"/>
      <c r="G1074" s="160"/>
      <c r="H1074" s="160"/>
      <c r="I1074" s="160"/>
      <c r="J1074" s="172">
        <f>SUM(J1069:J1073)</f>
        <v>0</v>
      </c>
      <c r="K1074" s="172">
        <f>SUM(K1069:K1073)</f>
        <v>0</v>
      </c>
      <c r="L1074" s="204">
        <f>SUM(L1069:L1073)</f>
        <v>0</v>
      </c>
      <c r="M1074" s="23"/>
    </row>
    <row r="1075" spans="1:13" s="10" customFormat="1" ht="8.4" x14ac:dyDescent="0.15">
      <c r="A1075" s="331"/>
      <c r="B1075" s="331"/>
      <c r="C1075" s="342"/>
      <c r="D1075" s="32"/>
      <c r="E1075" s="174"/>
      <c r="F1075" s="173"/>
      <c r="G1075" s="174"/>
      <c r="H1075" s="174"/>
      <c r="I1075" s="174"/>
      <c r="J1075" s="174"/>
      <c r="K1075" s="174"/>
      <c r="L1075" s="175"/>
      <c r="M1075" s="23"/>
    </row>
    <row r="1076" spans="1:13" s="10" customFormat="1" ht="8.4" x14ac:dyDescent="0.15">
      <c r="A1076" s="331"/>
      <c r="B1076" s="331"/>
      <c r="C1076" s="176"/>
      <c r="D1076" s="170"/>
      <c r="E1076" s="171"/>
      <c r="F1076" s="159"/>
      <c r="G1076" s="160"/>
      <c r="H1076" s="160"/>
      <c r="I1076" s="160"/>
      <c r="J1076" s="160"/>
      <c r="K1076" s="160"/>
      <c r="L1076" s="165"/>
      <c r="M1076" s="23"/>
    </row>
    <row r="1077" spans="1:13" s="10" customFormat="1" ht="8.4" x14ac:dyDescent="0.15">
      <c r="A1077" s="331"/>
      <c r="B1077" s="331"/>
      <c r="C1077" s="341" t="s">
        <v>210</v>
      </c>
      <c r="D1077" s="169" t="s">
        <v>401</v>
      </c>
      <c r="E1077" s="201"/>
      <c r="F1077" s="202"/>
      <c r="G1077" s="160"/>
      <c r="H1077" s="160"/>
      <c r="I1077" s="160"/>
      <c r="J1077" s="160"/>
      <c r="K1077" s="160"/>
      <c r="L1077" s="165"/>
      <c r="M1077" s="24"/>
    </row>
    <row r="1078" spans="1:13" s="10" customFormat="1" ht="8.4" x14ac:dyDescent="0.15">
      <c r="A1078" s="331"/>
      <c r="B1078" s="331"/>
      <c r="C1078" s="176" t="s">
        <v>1162</v>
      </c>
      <c r="D1078" s="170" t="s">
        <v>402</v>
      </c>
      <c r="E1078" s="171">
        <v>147</v>
      </c>
      <c r="F1078" s="159" t="s">
        <v>223</v>
      </c>
      <c r="G1078" s="160">
        <v>0</v>
      </c>
      <c r="H1078" s="160">
        <v>0</v>
      </c>
      <c r="I1078" s="160">
        <f>G1078+H1078</f>
        <v>0</v>
      </c>
      <c r="J1078" s="160">
        <f>TRUNC(E1078*G1078,2)</f>
        <v>0</v>
      </c>
      <c r="K1078" s="160">
        <f>L1078-J1078</f>
        <v>0</v>
      </c>
      <c r="L1078" s="165">
        <f>TRUNC(E1078*I1078,2)</f>
        <v>0</v>
      </c>
      <c r="M1078" s="24"/>
    </row>
    <row r="1079" spans="1:13" s="10" customFormat="1" ht="8.4" x14ac:dyDescent="0.15">
      <c r="A1079" s="331"/>
      <c r="B1079" s="331"/>
      <c r="C1079" s="176" t="s">
        <v>1163</v>
      </c>
      <c r="D1079" s="170" t="s">
        <v>403</v>
      </c>
      <c r="E1079" s="171">
        <v>5</v>
      </c>
      <c r="F1079" s="159" t="s">
        <v>223</v>
      </c>
      <c r="G1079" s="160">
        <v>0</v>
      </c>
      <c r="H1079" s="160">
        <v>0</v>
      </c>
      <c r="I1079" s="160">
        <f>G1079+H1079</f>
        <v>0</v>
      </c>
      <c r="J1079" s="160">
        <f>TRUNC(E1079*G1079,2)</f>
        <v>0</v>
      </c>
      <c r="K1079" s="160">
        <f>L1079-J1079</f>
        <v>0</v>
      </c>
      <c r="L1079" s="165">
        <f>TRUNC(E1079*I1079,2)</f>
        <v>0</v>
      </c>
      <c r="M1079" s="24"/>
    </row>
    <row r="1080" spans="1:13" s="10" customFormat="1" ht="8.4" x14ac:dyDescent="0.15">
      <c r="A1080" s="331"/>
      <c r="B1080" s="331"/>
      <c r="C1080" s="176"/>
      <c r="D1080" s="203" t="s">
        <v>13</v>
      </c>
      <c r="E1080" s="160"/>
      <c r="F1080" s="159"/>
      <c r="G1080" s="160"/>
      <c r="H1080" s="160"/>
      <c r="I1080" s="160"/>
      <c r="J1080" s="172">
        <f>SUM(J1078:J1079)</f>
        <v>0</v>
      </c>
      <c r="K1080" s="172">
        <f>SUM(K1078:K1079)</f>
        <v>0</v>
      </c>
      <c r="L1080" s="204">
        <f>SUM(L1078:L1079)</f>
        <v>0</v>
      </c>
      <c r="M1080" s="23"/>
    </row>
    <row r="1081" spans="1:13" s="10" customFormat="1" ht="8.4" x14ac:dyDescent="0.15">
      <c r="A1081" s="331"/>
      <c r="B1081" s="331"/>
      <c r="C1081" s="342"/>
      <c r="D1081" s="32"/>
      <c r="E1081" s="174"/>
      <c r="F1081" s="173"/>
      <c r="G1081" s="174"/>
      <c r="H1081" s="174"/>
      <c r="I1081" s="174"/>
      <c r="J1081" s="174"/>
      <c r="K1081" s="174"/>
      <c r="L1081" s="175"/>
      <c r="M1081" s="23"/>
    </row>
    <row r="1082" spans="1:13" s="182" customFormat="1" ht="8.4" x14ac:dyDescent="0.15">
      <c r="A1082" s="331"/>
      <c r="B1082" s="331"/>
      <c r="C1082" s="176"/>
      <c r="D1082" s="170"/>
      <c r="E1082" s="171"/>
      <c r="F1082" s="159"/>
      <c r="G1082" s="160"/>
      <c r="H1082" s="160"/>
      <c r="I1082" s="160"/>
      <c r="J1082" s="160"/>
      <c r="K1082" s="160"/>
      <c r="L1082" s="165"/>
      <c r="M1082" s="24"/>
    </row>
    <row r="1083" spans="1:13" s="10" customFormat="1" ht="8.4" x14ac:dyDescent="0.15">
      <c r="A1083" s="331"/>
      <c r="B1083" s="331"/>
      <c r="C1083" s="341" t="s">
        <v>597</v>
      </c>
      <c r="D1083" s="169" t="s">
        <v>404</v>
      </c>
      <c r="E1083" s="201"/>
      <c r="F1083" s="202"/>
      <c r="G1083" s="160"/>
      <c r="H1083" s="160"/>
      <c r="I1083" s="160"/>
      <c r="J1083" s="160"/>
      <c r="K1083" s="160"/>
      <c r="L1083" s="165"/>
      <c r="M1083" s="24"/>
    </row>
    <row r="1084" spans="1:13" s="10" customFormat="1" ht="8.4" x14ac:dyDescent="0.15">
      <c r="A1084" s="331"/>
      <c r="B1084" s="331"/>
      <c r="C1084" s="176" t="s">
        <v>1164</v>
      </c>
      <c r="D1084" s="170" t="s">
        <v>1718</v>
      </c>
      <c r="E1084" s="358">
        <v>18</v>
      </c>
      <c r="F1084" s="159" t="s">
        <v>223</v>
      </c>
      <c r="G1084" s="160">
        <v>0</v>
      </c>
      <c r="H1084" s="160">
        <v>0</v>
      </c>
      <c r="I1084" s="160">
        <f>G1084+H1084</f>
        <v>0</v>
      </c>
      <c r="J1084" s="160">
        <f>TRUNC(E1084*G1084,2)</f>
        <v>0</v>
      </c>
      <c r="K1084" s="160">
        <f>L1084-J1084</f>
        <v>0</v>
      </c>
      <c r="L1084" s="165">
        <f>TRUNC(E1084*I1084,2)</f>
        <v>0</v>
      </c>
      <c r="M1084" s="24"/>
    </row>
    <row r="1085" spans="1:13" s="10" customFormat="1" ht="8.4" x14ac:dyDescent="0.15">
      <c r="A1085" s="331"/>
      <c r="B1085" s="331"/>
      <c r="C1085" s="176" t="s">
        <v>1165</v>
      </c>
      <c r="D1085" s="170" t="s">
        <v>1719</v>
      </c>
      <c r="E1085" s="358">
        <v>15</v>
      </c>
      <c r="F1085" s="159" t="s">
        <v>223</v>
      </c>
      <c r="G1085" s="160">
        <v>0</v>
      </c>
      <c r="H1085" s="160">
        <v>0</v>
      </c>
      <c r="I1085" s="160">
        <f>G1085+H1085</f>
        <v>0</v>
      </c>
      <c r="J1085" s="160">
        <f>TRUNC(E1085*G1085,2)</f>
        <v>0</v>
      </c>
      <c r="K1085" s="160">
        <f>L1085-J1085</f>
        <v>0</v>
      </c>
      <c r="L1085" s="165">
        <f>TRUNC(E1085*I1085,2)</f>
        <v>0</v>
      </c>
      <c r="M1085" s="24"/>
    </row>
    <row r="1086" spans="1:13" s="10" customFormat="1" ht="8.4" x14ac:dyDescent="0.15">
      <c r="A1086" s="331"/>
      <c r="B1086" s="331"/>
      <c r="C1086" s="176"/>
      <c r="D1086" s="203" t="s">
        <v>13</v>
      </c>
      <c r="E1086" s="160"/>
      <c r="F1086" s="159"/>
      <c r="G1086" s="160"/>
      <c r="H1086" s="160"/>
      <c r="I1086" s="160"/>
      <c r="J1086" s="172">
        <f>SUM(J1084:J1085)</f>
        <v>0</v>
      </c>
      <c r="K1086" s="172">
        <f>SUM(K1084:K1085)</f>
        <v>0</v>
      </c>
      <c r="L1086" s="204">
        <f>SUM(L1084:L1085)</f>
        <v>0</v>
      </c>
      <c r="M1086" s="24"/>
    </row>
    <row r="1087" spans="1:13" s="10" customFormat="1" ht="8.4" x14ac:dyDescent="0.15">
      <c r="A1087" s="331"/>
      <c r="B1087" s="331"/>
      <c r="C1087" s="342"/>
      <c r="D1087" s="32"/>
      <c r="E1087" s="174"/>
      <c r="F1087" s="173"/>
      <c r="G1087" s="174"/>
      <c r="H1087" s="174"/>
      <c r="I1087" s="174"/>
      <c r="J1087" s="174"/>
      <c r="K1087" s="174"/>
      <c r="L1087" s="175"/>
      <c r="M1087" s="24"/>
    </row>
    <row r="1088" spans="1:13" s="10" customFormat="1" ht="8.4" x14ac:dyDescent="0.15">
      <c r="A1088" s="331"/>
      <c r="B1088" s="331"/>
      <c r="C1088" s="176"/>
      <c r="D1088" s="170"/>
      <c r="E1088" s="171"/>
      <c r="F1088" s="159"/>
      <c r="G1088" s="160"/>
      <c r="H1088" s="160"/>
      <c r="I1088" s="160"/>
      <c r="J1088" s="160"/>
      <c r="K1088" s="160"/>
      <c r="L1088" s="165"/>
      <c r="M1088" s="23"/>
    </row>
    <row r="1089" spans="1:13" s="10" customFormat="1" ht="8.4" x14ac:dyDescent="0.15">
      <c r="A1089" s="331"/>
      <c r="B1089" s="331"/>
      <c r="C1089" s="341" t="s">
        <v>1161</v>
      </c>
      <c r="D1089" s="169" t="s">
        <v>146</v>
      </c>
      <c r="E1089" s="201"/>
      <c r="F1089" s="202"/>
      <c r="G1089" s="160"/>
      <c r="H1089" s="160"/>
      <c r="I1089" s="160"/>
      <c r="J1089" s="160"/>
      <c r="K1089" s="160"/>
      <c r="L1089" s="165"/>
      <c r="M1089" s="23"/>
    </row>
    <row r="1090" spans="1:13" s="182" customFormat="1" ht="8.4" x14ac:dyDescent="0.15">
      <c r="A1090" s="331"/>
      <c r="B1090" s="331"/>
      <c r="C1090" s="176" t="s">
        <v>1166</v>
      </c>
      <c r="D1090" s="170" t="s">
        <v>147</v>
      </c>
      <c r="E1090" s="171">
        <v>218.54</v>
      </c>
      <c r="F1090" s="159" t="s">
        <v>223</v>
      </c>
      <c r="G1090" s="160">
        <v>0</v>
      </c>
      <c r="H1090" s="160">
        <v>0</v>
      </c>
      <c r="I1090" s="160">
        <f t="shared" ref="I1090:I1116" si="276">G1090+H1090</f>
        <v>0</v>
      </c>
      <c r="J1090" s="160">
        <f t="shared" ref="J1090:J1116" si="277">TRUNC(E1090*G1090,2)</f>
        <v>0</v>
      </c>
      <c r="K1090" s="160">
        <f t="shared" ref="K1090:K1116" si="278">L1090-J1090</f>
        <v>0</v>
      </c>
      <c r="L1090" s="165">
        <f t="shared" ref="L1090:L1116" si="279">TRUNC(E1090*I1090,2)</f>
        <v>0</v>
      </c>
      <c r="M1090" s="24"/>
    </row>
    <row r="1091" spans="1:13" s="10" customFormat="1" ht="8.4" x14ac:dyDescent="0.15">
      <c r="A1091" s="331"/>
      <c r="B1091" s="331"/>
      <c r="C1091" s="176" t="s">
        <v>1167</v>
      </c>
      <c r="D1091" s="170" t="s">
        <v>148</v>
      </c>
      <c r="E1091" s="171">
        <v>15.37</v>
      </c>
      <c r="F1091" s="159" t="s">
        <v>223</v>
      </c>
      <c r="G1091" s="160">
        <v>0</v>
      </c>
      <c r="H1091" s="160">
        <v>0</v>
      </c>
      <c r="I1091" s="160">
        <f t="shared" si="276"/>
        <v>0</v>
      </c>
      <c r="J1091" s="160">
        <f t="shared" si="277"/>
        <v>0</v>
      </c>
      <c r="K1091" s="160">
        <f t="shared" si="278"/>
        <v>0</v>
      </c>
      <c r="L1091" s="165">
        <f t="shared" si="279"/>
        <v>0</v>
      </c>
      <c r="M1091" s="24"/>
    </row>
    <row r="1092" spans="1:13" s="10" customFormat="1" ht="8.4" x14ac:dyDescent="0.15">
      <c r="A1092" s="331"/>
      <c r="B1092" s="331"/>
      <c r="C1092" s="176" t="s">
        <v>1168</v>
      </c>
      <c r="D1092" s="170" t="s">
        <v>149</v>
      </c>
      <c r="E1092" s="171">
        <v>0.45</v>
      </c>
      <c r="F1092" s="159" t="s">
        <v>223</v>
      </c>
      <c r="G1092" s="160">
        <v>0</v>
      </c>
      <c r="H1092" s="160">
        <v>0</v>
      </c>
      <c r="I1092" s="160">
        <f t="shared" si="276"/>
        <v>0</v>
      </c>
      <c r="J1092" s="160">
        <f t="shared" si="277"/>
        <v>0</v>
      </c>
      <c r="K1092" s="160">
        <f t="shared" si="278"/>
        <v>0</v>
      </c>
      <c r="L1092" s="165">
        <f t="shared" si="279"/>
        <v>0</v>
      </c>
      <c r="M1092" s="24"/>
    </row>
    <row r="1093" spans="1:13" s="10" customFormat="1" ht="8.4" x14ac:dyDescent="0.15">
      <c r="A1093" s="331"/>
      <c r="B1093" s="331"/>
      <c r="C1093" s="176" t="s">
        <v>1169</v>
      </c>
      <c r="D1093" s="170" t="s">
        <v>150</v>
      </c>
      <c r="E1093" s="171">
        <v>2</v>
      </c>
      <c r="F1093" s="159" t="s">
        <v>223</v>
      </c>
      <c r="G1093" s="160">
        <v>0</v>
      </c>
      <c r="H1093" s="160">
        <v>0</v>
      </c>
      <c r="I1093" s="160">
        <f t="shared" si="276"/>
        <v>0</v>
      </c>
      <c r="J1093" s="160">
        <f t="shared" si="277"/>
        <v>0</v>
      </c>
      <c r="K1093" s="160">
        <f t="shared" si="278"/>
        <v>0</v>
      </c>
      <c r="L1093" s="165">
        <f t="shared" si="279"/>
        <v>0</v>
      </c>
      <c r="M1093" s="24"/>
    </row>
    <row r="1094" spans="1:13" s="10" customFormat="1" ht="8.4" x14ac:dyDescent="0.15">
      <c r="A1094" s="331"/>
      <c r="B1094" s="331"/>
      <c r="C1094" s="176" t="s">
        <v>1170</v>
      </c>
      <c r="D1094" s="170" t="s">
        <v>151</v>
      </c>
      <c r="E1094" s="171">
        <v>100</v>
      </c>
      <c r="F1094" s="159" t="s">
        <v>223</v>
      </c>
      <c r="G1094" s="160">
        <v>0</v>
      </c>
      <c r="H1094" s="160">
        <v>0</v>
      </c>
      <c r="I1094" s="160">
        <f t="shared" si="276"/>
        <v>0</v>
      </c>
      <c r="J1094" s="160">
        <f t="shared" si="277"/>
        <v>0</v>
      </c>
      <c r="K1094" s="160">
        <f t="shared" si="278"/>
        <v>0</v>
      </c>
      <c r="L1094" s="165">
        <f t="shared" si="279"/>
        <v>0</v>
      </c>
      <c r="M1094" s="24"/>
    </row>
    <row r="1095" spans="1:13" s="10" customFormat="1" ht="8.4" x14ac:dyDescent="0.15">
      <c r="A1095" s="331"/>
      <c r="B1095" s="331"/>
      <c r="C1095" s="176" t="s">
        <v>1171</v>
      </c>
      <c r="D1095" s="170" t="s">
        <v>152</v>
      </c>
      <c r="E1095" s="171">
        <v>4</v>
      </c>
      <c r="F1095" s="159" t="s">
        <v>223</v>
      </c>
      <c r="G1095" s="160">
        <v>0</v>
      </c>
      <c r="H1095" s="160">
        <v>0</v>
      </c>
      <c r="I1095" s="160">
        <f t="shared" si="276"/>
        <v>0</v>
      </c>
      <c r="J1095" s="160">
        <f t="shared" si="277"/>
        <v>0</v>
      </c>
      <c r="K1095" s="160">
        <f t="shared" si="278"/>
        <v>0</v>
      </c>
      <c r="L1095" s="165">
        <f t="shared" si="279"/>
        <v>0</v>
      </c>
      <c r="M1095" s="24"/>
    </row>
    <row r="1096" spans="1:13" s="10" customFormat="1" ht="8.4" x14ac:dyDescent="0.15">
      <c r="A1096" s="331"/>
      <c r="B1096" s="331"/>
      <c r="C1096" s="176" t="s">
        <v>1172</v>
      </c>
      <c r="D1096" s="170" t="s">
        <v>153</v>
      </c>
      <c r="E1096" s="171">
        <v>4</v>
      </c>
      <c r="F1096" s="159" t="s">
        <v>223</v>
      </c>
      <c r="G1096" s="160">
        <v>0</v>
      </c>
      <c r="H1096" s="160">
        <v>0</v>
      </c>
      <c r="I1096" s="160">
        <f t="shared" si="276"/>
        <v>0</v>
      </c>
      <c r="J1096" s="160">
        <f t="shared" si="277"/>
        <v>0</v>
      </c>
      <c r="K1096" s="160">
        <f t="shared" si="278"/>
        <v>0</v>
      </c>
      <c r="L1096" s="165">
        <f t="shared" si="279"/>
        <v>0</v>
      </c>
      <c r="M1096" s="24"/>
    </row>
    <row r="1097" spans="1:13" s="10" customFormat="1" ht="8.4" x14ac:dyDescent="0.15">
      <c r="A1097" s="331"/>
      <c r="B1097" s="331"/>
      <c r="C1097" s="176" t="s">
        <v>1173</v>
      </c>
      <c r="D1097" s="170" t="s">
        <v>154</v>
      </c>
      <c r="E1097" s="171">
        <v>15</v>
      </c>
      <c r="F1097" s="159" t="s">
        <v>223</v>
      </c>
      <c r="G1097" s="160">
        <v>0</v>
      </c>
      <c r="H1097" s="160">
        <v>0</v>
      </c>
      <c r="I1097" s="160">
        <f t="shared" si="276"/>
        <v>0</v>
      </c>
      <c r="J1097" s="160">
        <f t="shared" si="277"/>
        <v>0</v>
      </c>
      <c r="K1097" s="160">
        <f t="shared" si="278"/>
        <v>0</v>
      </c>
      <c r="L1097" s="165">
        <f t="shared" si="279"/>
        <v>0</v>
      </c>
      <c r="M1097" s="23"/>
    </row>
    <row r="1098" spans="1:13" s="10" customFormat="1" ht="8.4" x14ac:dyDescent="0.15">
      <c r="A1098" s="331"/>
      <c r="B1098" s="331"/>
      <c r="C1098" s="176" t="s">
        <v>1174</v>
      </c>
      <c r="D1098" s="170" t="s">
        <v>155</v>
      </c>
      <c r="E1098" s="171">
        <v>3</v>
      </c>
      <c r="F1098" s="159" t="s">
        <v>223</v>
      </c>
      <c r="G1098" s="160">
        <v>0</v>
      </c>
      <c r="H1098" s="160">
        <v>0</v>
      </c>
      <c r="I1098" s="160">
        <f t="shared" si="276"/>
        <v>0</v>
      </c>
      <c r="J1098" s="160">
        <f t="shared" si="277"/>
        <v>0</v>
      </c>
      <c r="K1098" s="160">
        <f t="shared" si="278"/>
        <v>0</v>
      </c>
      <c r="L1098" s="165">
        <f t="shared" si="279"/>
        <v>0</v>
      </c>
      <c r="M1098" s="23"/>
    </row>
    <row r="1099" spans="1:13" s="10" customFormat="1" ht="8.4" x14ac:dyDescent="0.15">
      <c r="A1099" s="331"/>
      <c r="B1099" s="331"/>
      <c r="C1099" s="176" t="s">
        <v>1175</v>
      </c>
      <c r="D1099" s="170" t="s">
        <v>1714</v>
      </c>
      <c r="E1099" s="171">
        <v>2</v>
      </c>
      <c r="F1099" s="159" t="s">
        <v>223</v>
      </c>
      <c r="G1099" s="160">
        <v>0</v>
      </c>
      <c r="H1099" s="160">
        <v>0</v>
      </c>
      <c r="I1099" s="160">
        <f t="shared" ref="I1099:I1100" si="280">G1099+H1099</f>
        <v>0</v>
      </c>
      <c r="J1099" s="160">
        <f t="shared" ref="J1099:J1100" si="281">TRUNC(E1099*G1099,2)</f>
        <v>0</v>
      </c>
      <c r="K1099" s="160">
        <f t="shared" ref="K1099:K1100" si="282">L1099-J1099</f>
        <v>0</v>
      </c>
      <c r="L1099" s="165">
        <f t="shared" ref="L1099:L1100" si="283">TRUNC(E1099*I1099,2)</f>
        <v>0</v>
      </c>
      <c r="M1099" s="23"/>
    </row>
    <row r="1100" spans="1:13" s="10" customFormat="1" ht="8.4" x14ac:dyDescent="0.15">
      <c r="A1100" s="331"/>
      <c r="B1100" s="331"/>
      <c r="C1100" s="176" t="s">
        <v>1176</v>
      </c>
      <c r="D1100" s="170" t="s">
        <v>1715</v>
      </c>
      <c r="E1100" s="171">
        <v>1</v>
      </c>
      <c r="F1100" s="159" t="s">
        <v>223</v>
      </c>
      <c r="G1100" s="160">
        <v>0</v>
      </c>
      <c r="H1100" s="160">
        <v>0</v>
      </c>
      <c r="I1100" s="160">
        <f t="shared" si="280"/>
        <v>0</v>
      </c>
      <c r="J1100" s="160">
        <f t="shared" si="281"/>
        <v>0</v>
      </c>
      <c r="K1100" s="160">
        <f t="shared" si="282"/>
        <v>0</v>
      </c>
      <c r="L1100" s="165">
        <f t="shared" si="283"/>
        <v>0</v>
      </c>
      <c r="M1100" s="23"/>
    </row>
    <row r="1101" spans="1:13" s="182" customFormat="1" ht="8.4" x14ac:dyDescent="0.15">
      <c r="A1101" s="331"/>
      <c r="B1101" s="331"/>
      <c r="C1101" s="176" t="s">
        <v>1177</v>
      </c>
      <c r="D1101" s="170" t="s">
        <v>156</v>
      </c>
      <c r="E1101" s="171">
        <v>24</v>
      </c>
      <c r="F1101" s="159" t="s">
        <v>223</v>
      </c>
      <c r="G1101" s="160">
        <v>0</v>
      </c>
      <c r="H1101" s="160">
        <v>0</v>
      </c>
      <c r="I1101" s="160">
        <f t="shared" si="276"/>
        <v>0</v>
      </c>
      <c r="J1101" s="160">
        <f t="shared" si="277"/>
        <v>0</v>
      </c>
      <c r="K1101" s="160">
        <f t="shared" si="278"/>
        <v>0</v>
      </c>
      <c r="L1101" s="165">
        <f t="shared" si="279"/>
        <v>0</v>
      </c>
      <c r="M1101" s="24"/>
    </row>
    <row r="1102" spans="1:13" s="10" customFormat="1" ht="8.4" x14ac:dyDescent="0.15">
      <c r="A1102" s="331"/>
      <c r="B1102" s="331"/>
      <c r="C1102" s="176" t="s">
        <v>1178</v>
      </c>
      <c r="D1102" s="170" t="s">
        <v>157</v>
      </c>
      <c r="E1102" s="171">
        <v>24</v>
      </c>
      <c r="F1102" s="159" t="s">
        <v>223</v>
      </c>
      <c r="G1102" s="160">
        <v>0</v>
      </c>
      <c r="H1102" s="160">
        <v>0</v>
      </c>
      <c r="I1102" s="160">
        <f t="shared" si="276"/>
        <v>0</v>
      </c>
      <c r="J1102" s="160">
        <f t="shared" si="277"/>
        <v>0</v>
      </c>
      <c r="K1102" s="160">
        <f t="shared" si="278"/>
        <v>0</v>
      </c>
      <c r="L1102" s="165">
        <f t="shared" si="279"/>
        <v>0</v>
      </c>
      <c r="M1102" s="28"/>
    </row>
    <row r="1103" spans="1:13" s="10" customFormat="1" ht="8.4" x14ac:dyDescent="0.15">
      <c r="A1103" s="331"/>
      <c r="B1103" s="331"/>
      <c r="C1103" s="176" t="s">
        <v>1179</v>
      </c>
      <c r="D1103" s="170" t="s">
        <v>1539</v>
      </c>
      <c r="E1103" s="171">
        <v>12</v>
      </c>
      <c r="F1103" s="159" t="s">
        <v>223</v>
      </c>
      <c r="G1103" s="160">
        <v>0</v>
      </c>
      <c r="H1103" s="160">
        <v>0</v>
      </c>
      <c r="I1103" s="160">
        <f t="shared" si="276"/>
        <v>0</v>
      </c>
      <c r="J1103" s="160">
        <f t="shared" si="277"/>
        <v>0</v>
      </c>
      <c r="K1103" s="160">
        <f t="shared" si="278"/>
        <v>0</v>
      </c>
      <c r="L1103" s="165">
        <f t="shared" si="279"/>
        <v>0</v>
      </c>
      <c r="M1103" s="28"/>
    </row>
    <row r="1104" spans="1:13" s="10" customFormat="1" ht="16.8" x14ac:dyDescent="0.15">
      <c r="A1104" s="331"/>
      <c r="B1104" s="331"/>
      <c r="C1104" s="176" t="s">
        <v>1180</v>
      </c>
      <c r="D1104" s="170" t="s">
        <v>1541</v>
      </c>
      <c r="E1104" s="171">
        <v>12</v>
      </c>
      <c r="F1104" s="159" t="s">
        <v>223</v>
      </c>
      <c r="G1104" s="160">
        <v>0</v>
      </c>
      <c r="H1104" s="160">
        <v>0</v>
      </c>
      <c r="I1104" s="160">
        <f t="shared" ref="I1104" si="284">G1104+H1104</f>
        <v>0</v>
      </c>
      <c r="J1104" s="160">
        <f t="shared" ref="J1104" si="285">TRUNC(E1104*G1104,2)</f>
        <v>0</v>
      </c>
      <c r="K1104" s="160">
        <f t="shared" ref="K1104" si="286">L1104-J1104</f>
        <v>0</v>
      </c>
      <c r="L1104" s="165">
        <f t="shared" ref="L1104" si="287">TRUNC(E1104*I1104,2)</f>
        <v>0</v>
      </c>
      <c r="M1104" s="28"/>
    </row>
    <row r="1105" spans="1:15" s="10" customFormat="1" ht="8.4" x14ac:dyDescent="0.15">
      <c r="A1105" s="331"/>
      <c r="B1105" s="331"/>
      <c r="C1105" s="176" t="s">
        <v>1181</v>
      </c>
      <c r="D1105" s="170" t="s">
        <v>1540</v>
      </c>
      <c r="E1105" s="171">
        <v>12</v>
      </c>
      <c r="F1105" s="159" t="s">
        <v>223</v>
      </c>
      <c r="G1105" s="160">
        <v>0</v>
      </c>
      <c r="H1105" s="160">
        <v>0</v>
      </c>
      <c r="I1105" s="160">
        <f t="shared" ref="I1105" si="288">G1105+H1105</f>
        <v>0</v>
      </c>
      <c r="J1105" s="160">
        <f t="shared" ref="J1105" si="289">TRUNC(E1105*G1105,2)</f>
        <v>0</v>
      </c>
      <c r="K1105" s="160">
        <f t="shared" ref="K1105" si="290">L1105-J1105</f>
        <v>0</v>
      </c>
      <c r="L1105" s="165">
        <f t="shared" ref="L1105" si="291">TRUNC(E1105*I1105,2)</f>
        <v>0</v>
      </c>
      <c r="M1105" s="28"/>
    </row>
    <row r="1106" spans="1:15" s="10" customFormat="1" ht="8.4" x14ac:dyDescent="0.15">
      <c r="A1106" s="331"/>
      <c r="B1106" s="331"/>
      <c r="C1106" s="176" t="s">
        <v>1182</v>
      </c>
      <c r="D1106" s="170" t="s">
        <v>158</v>
      </c>
      <c r="E1106" s="171">
        <v>24</v>
      </c>
      <c r="F1106" s="159" t="s">
        <v>223</v>
      </c>
      <c r="G1106" s="160">
        <v>0</v>
      </c>
      <c r="H1106" s="160">
        <v>0</v>
      </c>
      <c r="I1106" s="160">
        <f t="shared" si="276"/>
        <v>0</v>
      </c>
      <c r="J1106" s="160">
        <f t="shared" si="277"/>
        <v>0</v>
      </c>
      <c r="K1106" s="160">
        <f t="shared" si="278"/>
        <v>0</v>
      </c>
      <c r="L1106" s="165">
        <f t="shared" si="279"/>
        <v>0</v>
      </c>
      <c r="M1106" s="28"/>
    </row>
    <row r="1107" spans="1:15" s="10" customFormat="1" ht="8.4" x14ac:dyDescent="0.15">
      <c r="A1107" s="331"/>
      <c r="B1107" s="331"/>
      <c r="C1107" s="176" t="s">
        <v>1183</v>
      </c>
      <c r="D1107" s="170" t="s">
        <v>159</v>
      </c>
      <c r="E1107" s="171">
        <v>1</v>
      </c>
      <c r="F1107" s="159" t="s">
        <v>223</v>
      </c>
      <c r="G1107" s="160">
        <v>0</v>
      </c>
      <c r="H1107" s="160">
        <v>0</v>
      </c>
      <c r="I1107" s="160">
        <f t="shared" si="276"/>
        <v>0</v>
      </c>
      <c r="J1107" s="160">
        <f t="shared" si="277"/>
        <v>0</v>
      </c>
      <c r="K1107" s="160">
        <f t="shared" si="278"/>
        <v>0</v>
      </c>
      <c r="L1107" s="165">
        <f t="shared" si="279"/>
        <v>0</v>
      </c>
      <c r="M1107" s="28"/>
    </row>
    <row r="1108" spans="1:15" s="10" customFormat="1" ht="8.4" x14ac:dyDescent="0.15">
      <c r="A1108" s="331"/>
      <c r="B1108" s="331"/>
      <c r="C1108" s="176" t="s">
        <v>1184</v>
      </c>
      <c r="D1108" s="170" t="s">
        <v>160</v>
      </c>
      <c r="E1108" s="171">
        <v>1</v>
      </c>
      <c r="F1108" s="159" t="s">
        <v>223</v>
      </c>
      <c r="G1108" s="160">
        <v>0</v>
      </c>
      <c r="H1108" s="160">
        <v>0</v>
      </c>
      <c r="I1108" s="160">
        <f t="shared" si="276"/>
        <v>0</v>
      </c>
      <c r="J1108" s="160">
        <f t="shared" si="277"/>
        <v>0</v>
      </c>
      <c r="K1108" s="160">
        <f t="shared" si="278"/>
        <v>0</v>
      </c>
      <c r="L1108" s="165">
        <f t="shared" si="279"/>
        <v>0</v>
      </c>
      <c r="M1108" s="28"/>
    </row>
    <row r="1109" spans="1:15" s="10" customFormat="1" ht="8.4" x14ac:dyDescent="0.15">
      <c r="A1109" s="331"/>
      <c r="B1109" s="331"/>
      <c r="C1109" s="176" t="s">
        <v>1185</v>
      </c>
      <c r="D1109" s="170" t="s">
        <v>161</v>
      </c>
      <c r="E1109" s="171">
        <v>2</v>
      </c>
      <c r="F1109" s="159" t="s">
        <v>223</v>
      </c>
      <c r="G1109" s="160">
        <v>0</v>
      </c>
      <c r="H1109" s="160">
        <v>0</v>
      </c>
      <c r="I1109" s="160">
        <f t="shared" si="276"/>
        <v>0</v>
      </c>
      <c r="J1109" s="160">
        <f t="shared" si="277"/>
        <v>0</v>
      </c>
      <c r="K1109" s="160">
        <f t="shared" si="278"/>
        <v>0</v>
      </c>
      <c r="L1109" s="165">
        <f t="shared" si="279"/>
        <v>0</v>
      </c>
      <c r="M1109" s="28"/>
    </row>
    <row r="1110" spans="1:15" s="10" customFormat="1" ht="8.4" x14ac:dyDescent="0.15">
      <c r="A1110" s="331"/>
      <c r="B1110" s="331"/>
      <c r="C1110" s="176" t="s">
        <v>1186</v>
      </c>
      <c r="D1110" s="170" t="s">
        <v>162</v>
      </c>
      <c r="E1110" s="171">
        <v>4</v>
      </c>
      <c r="F1110" s="159" t="s">
        <v>223</v>
      </c>
      <c r="G1110" s="160">
        <v>0</v>
      </c>
      <c r="H1110" s="160">
        <v>0</v>
      </c>
      <c r="I1110" s="160">
        <f t="shared" si="276"/>
        <v>0</v>
      </c>
      <c r="J1110" s="160">
        <f t="shared" si="277"/>
        <v>0</v>
      </c>
      <c r="K1110" s="160">
        <f t="shared" si="278"/>
        <v>0</v>
      </c>
      <c r="L1110" s="165">
        <f t="shared" si="279"/>
        <v>0</v>
      </c>
      <c r="M1110" s="28"/>
    </row>
    <row r="1111" spans="1:15" s="10" customFormat="1" ht="8.4" x14ac:dyDescent="0.15">
      <c r="A1111" s="331"/>
      <c r="B1111" s="331"/>
      <c r="C1111" s="176" t="s">
        <v>1187</v>
      </c>
      <c r="D1111" s="170" t="s">
        <v>163</v>
      </c>
      <c r="E1111" s="171">
        <v>2</v>
      </c>
      <c r="F1111" s="159" t="s">
        <v>223</v>
      </c>
      <c r="G1111" s="160">
        <v>0</v>
      </c>
      <c r="H1111" s="160">
        <v>0</v>
      </c>
      <c r="I1111" s="160">
        <f t="shared" si="276"/>
        <v>0</v>
      </c>
      <c r="J1111" s="160">
        <f t="shared" si="277"/>
        <v>0</v>
      </c>
      <c r="K1111" s="160">
        <f t="shared" si="278"/>
        <v>0</v>
      </c>
      <c r="L1111" s="165">
        <f t="shared" si="279"/>
        <v>0</v>
      </c>
      <c r="M1111" s="28"/>
    </row>
    <row r="1112" spans="1:15" s="10" customFormat="1" ht="8.4" x14ac:dyDescent="0.15">
      <c r="A1112" s="331"/>
      <c r="B1112" s="331"/>
      <c r="C1112" s="176" t="s">
        <v>1188</v>
      </c>
      <c r="D1112" s="170" t="s">
        <v>164</v>
      </c>
      <c r="E1112" s="171">
        <v>1</v>
      </c>
      <c r="F1112" s="159" t="s">
        <v>223</v>
      </c>
      <c r="G1112" s="160">
        <v>0</v>
      </c>
      <c r="H1112" s="160">
        <v>0</v>
      </c>
      <c r="I1112" s="160">
        <f t="shared" si="276"/>
        <v>0</v>
      </c>
      <c r="J1112" s="160">
        <f t="shared" si="277"/>
        <v>0</v>
      </c>
      <c r="K1112" s="160">
        <f t="shared" si="278"/>
        <v>0</v>
      </c>
      <c r="L1112" s="165">
        <f t="shared" si="279"/>
        <v>0</v>
      </c>
      <c r="M1112" s="28"/>
    </row>
    <row r="1113" spans="1:15" s="10" customFormat="1" ht="8.4" x14ac:dyDescent="0.15">
      <c r="A1113" s="331"/>
      <c r="B1113" s="331"/>
      <c r="C1113" s="176" t="s">
        <v>1542</v>
      </c>
      <c r="D1113" s="170" t="s">
        <v>165</v>
      </c>
      <c r="E1113" s="171">
        <v>1</v>
      </c>
      <c r="F1113" s="159" t="s">
        <v>223</v>
      </c>
      <c r="G1113" s="160">
        <v>0</v>
      </c>
      <c r="H1113" s="160">
        <v>0</v>
      </c>
      <c r="I1113" s="160">
        <f t="shared" si="276"/>
        <v>0</v>
      </c>
      <c r="J1113" s="160">
        <f t="shared" si="277"/>
        <v>0</v>
      </c>
      <c r="K1113" s="160">
        <f t="shared" si="278"/>
        <v>0</v>
      </c>
      <c r="L1113" s="165">
        <f t="shared" si="279"/>
        <v>0</v>
      </c>
      <c r="M1113" s="28"/>
    </row>
    <row r="1114" spans="1:15" s="10" customFormat="1" ht="8.4" x14ac:dyDescent="0.15">
      <c r="A1114" s="331"/>
      <c r="B1114" s="331"/>
      <c r="C1114" s="176" t="s">
        <v>1543</v>
      </c>
      <c r="D1114" s="170" t="s">
        <v>166</v>
      </c>
      <c r="E1114" s="171">
        <v>1</v>
      </c>
      <c r="F1114" s="159" t="s">
        <v>223</v>
      </c>
      <c r="G1114" s="160">
        <v>0</v>
      </c>
      <c r="H1114" s="160">
        <v>0</v>
      </c>
      <c r="I1114" s="160">
        <f t="shared" si="276"/>
        <v>0</v>
      </c>
      <c r="J1114" s="160">
        <f t="shared" si="277"/>
        <v>0</v>
      </c>
      <c r="K1114" s="160">
        <f t="shared" si="278"/>
        <v>0</v>
      </c>
      <c r="L1114" s="165">
        <f t="shared" si="279"/>
        <v>0</v>
      </c>
      <c r="M1114" s="28"/>
    </row>
    <row r="1115" spans="1:15" s="10" customFormat="1" ht="8.4" x14ac:dyDescent="0.15">
      <c r="A1115" s="331"/>
      <c r="B1115" s="331"/>
      <c r="C1115" s="176" t="s">
        <v>1716</v>
      </c>
      <c r="D1115" s="170" t="s">
        <v>167</v>
      </c>
      <c r="E1115" s="171">
        <v>2</v>
      </c>
      <c r="F1115" s="159" t="s">
        <v>223</v>
      </c>
      <c r="G1115" s="160">
        <v>0</v>
      </c>
      <c r="H1115" s="160">
        <v>0</v>
      </c>
      <c r="I1115" s="160">
        <f t="shared" si="276"/>
        <v>0</v>
      </c>
      <c r="J1115" s="160">
        <f t="shared" si="277"/>
        <v>0</v>
      </c>
      <c r="K1115" s="160">
        <f t="shared" si="278"/>
        <v>0</v>
      </c>
      <c r="L1115" s="165">
        <f t="shared" si="279"/>
        <v>0</v>
      </c>
      <c r="M1115" s="28"/>
    </row>
    <row r="1116" spans="1:15" s="10" customFormat="1" ht="8.4" x14ac:dyDescent="0.15">
      <c r="A1116" s="331"/>
      <c r="B1116" s="331"/>
      <c r="C1116" s="176" t="s">
        <v>1717</v>
      </c>
      <c r="D1116" s="170" t="s">
        <v>405</v>
      </c>
      <c r="E1116" s="171">
        <v>2</v>
      </c>
      <c r="F1116" s="159" t="s">
        <v>223</v>
      </c>
      <c r="G1116" s="160">
        <v>0</v>
      </c>
      <c r="H1116" s="160">
        <v>0</v>
      </c>
      <c r="I1116" s="160">
        <f t="shared" si="276"/>
        <v>0</v>
      </c>
      <c r="J1116" s="160">
        <f t="shared" si="277"/>
        <v>0</v>
      </c>
      <c r="K1116" s="160">
        <f t="shared" si="278"/>
        <v>0</v>
      </c>
      <c r="L1116" s="165">
        <f t="shared" si="279"/>
        <v>0</v>
      </c>
      <c r="M1116" s="23"/>
    </row>
    <row r="1117" spans="1:15" s="10" customFormat="1" ht="8.4" x14ac:dyDescent="0.15">
      <c r="A1117" s="331"/>
      <c r="B1117" s="331"/>
      <c r="C1117" s="176"/>
      <c r="D1117" s="203" t="s">
        <v>13</v>
      </c>
      <c r="E1117" s="160"/>
      <c r="F1117" s="159"/>
      <c r="G1117" s="160"/>
      <c r="H1117" s="160"/>
      <c r="I1117" s="160"/>
      <c r="J1117" s="172">
        <f>SUM(J1090:J1116)</f>
        <v>0</v>
      </c>
      <c r="K1117" s="172">
        <f>SUM(K1090:K1116)</f>
        <v>0</v>
      </c>
      <c r="L1117" s="204">
        <f>SUM(L1090:L1116)</f>
        <v>0</v>
      </c>
      <c r="M1117" s="23"/>
    </row>
    <row r="1118" spans="1:15" s="182" customFormat="1" ht="8.4" x14ac:dyDescent="0.15">
      <c r="A1118" s="331"/>
      <c r="B1118" s="331"/>
      <c r="C1118" s="342"/>
      <c r="D1118" s="32"/>
      <c r="E1118" s="174"/>
      <c r="F1118" s="173"/>
      <c r="G1118" s="174"/>
      <c r="H1118" s="174"/>
      <c r="I1118" s="174"/>
      <c r="J1118" s="174"/>
      <c r="K1118" s="174"/>
      <c r="L1118" s="175"/>
      <c r="M1118" s="24"/>
    </row>
    <row r="1119" spans="1:15" s="10" customFormat="1" ht="8.4" x14ac:dyDescent="0.15">
      <c r="A1119" s="331"/>
      <c r="B1119" s="331"/>
      <c r="C1119" s="341" t="s">
        <v>1295</v>
      </c>
      <c r="D1119" s="169" t="s">
        <v>1294</v>
      </c>
      <c r="E1119" s="201"/>
      <c r="F1119" s="202"/>
      <c r="G1119" s="160"/>
      <c r="H1119" s="160"/>
      <c r="I1119" s="160"/>
      <c r="J1119" s="160"/>
      <c r="K1119" s="160"/>
      <c r="L1119" s="165"/>
      <c r="M1119" s="23"/>
      <c r="O1119" s="182"/>
    </row>
    <row r="1120" spans="1:15" s="10" customFormat="1" ht="8.4" x14ac:dyDescent="0.15">
      <c r="A1120" s="331"/>
      <c r="B1120" s="331"/>
      <c r="C1120" s="341" t="s">
        <v>1296</v>
      </c>
      <c r="D1120" s="361" t="s">
        <v>1819</v>
      </c>
      <c r="E1120" s="362"/>
      <c r="F1120" s="363"/>
      <c r="G1120" s="160"/>
      <c r="H1120" s="160"/>
      <c r="I1120" s="160"/>
      <c r="J1120" s="160"/>
      <c r="K1120" s="160"/>
      <c r="L1120" s="165"/>
      <c r="M1120" s="28"/>
      <c r="O1120" s="182"/>
    </row>
    <row r="1121" spans="1:15" s="10" customFormat="1" ht="8.4" x14ac:dyDescent="0.15">
      <c r="A1121" s="331"/>
      <c r="B1121" s="331"/>
      <c r="C1121" s="176" t="s">
        <v>1820</v>
      </c>
      <c r="D1121" s="354" t="s">
        <v>1793</v>
      </c>
      <c r="E1121" s="362">
        <v>2</v>
      </c>
      <c r="F1121" s="363" t="s">
        <v>222</v>
      </c>
      <c r="G1121" s="160">
        <v>0</v>
      </c>
      <c r="H1121" s="160">
        <v>0</v>
      </c>
      <c r="I1121" s="160">
        <f t="shared" ref="I1121:I1132" si="292">G1121+H1121</f>
        <v>0</v>
      </c>
      <c r="J1121" s="160">
        <f t="shared" ref="J1121:J1132" si="293">TRUNC(E1121*G1121,2)</f>
        <v>0</v>
      </c>
      <c r="K1121" s="160">
        <f t="shared" ref="K1121:K1132" si="294">L1121-J1121</f>
        <v>0</v>
      </c>
      <c r="L1121" s="165">
        <f t="shared" ref="L1121:L1132" si="295">TRUNC(E1121*I1121,2)</f>
        <v>0</v>
      </c>
      <c r="M1121" s="28"/>
      <c r="O1121" s="182"/>
    </row>
    <row r="1122" spans="1:15" s="10" customFormat="1" ht="8.4" x14ac:dyDescent="0.15">
      <c r="A1122" s="331"/>
      <c r="B1122" s="331"/>
      <c r="C1122" s="176" t="s">
        <v>1836</v>
      </c>
      <c r="D1122" s="354" t="s">
        <v>1792</v>
      </c>
      <c r="E1122" s="362">
        <v>1</v>
      </c>
      <c r="F1122" s="363" t="s">
        <v>222</v>
      </c>
      <c r="G1122" s="160">
        <v>0</v>
      </c>
      <c r="H1122" s="160">
        <v>0</v>
      </c>
      <c r="I1122" s="160">
        <f t="shared" si="292"/>
        <v>0</v>
      </c>
      <c r="J1122" s="160">
        <f t="shared" si="293"/>
        <v>0</v>
      </c>
      <c r="K1122" s="160">
        <f t="shared" si="294"/>
        <v>0</v>
      </c>
      <c r="L1122" s="165">
        <f t="shared" si="295"/>
        <v>0</v>
      </c>
      <c r="M1122" s="28"/>
      <c r="O1122" s="182"/>
    </row>
    <row r="1123" spans="1:15" s="10" customFormat="1" ht="8.4" x14ac:dyDescent="0.15">
      <c r="A1123" s="331"/>
      <c r="B1123" s="331"/>
      <c r="C1123" s="176" t="s">
        <v>1837</v>
      </c>
      <c r="D1123" s="354" t="s">
        <v>1791</v>
      </c>
      <c r="E1123" s="362">
        <v>1</v>
      </c>
      <c r="F1123" s="363" t="s">
        <v>222</v>
      </c>
      <c r="G1123" s="160">
        <v>0</v>
      </c>
      <c r="H1123" s="160">
        <v>0</v>
      </c>
      <c r="I1123" s="160">
        <f t="shared" si="292"/>
        <v>0</v>
      </c>
      <c r="J1123" s="160">
        <f t="shared" si="293"/>
        <v>0</v>
      </c>
      <c r="K1123" s="160">
        <f t="shared" si="294"/>
        <v>0</v>
      </c>
      <c r="L1123" s="165">
        <f t="shared" si="295"/>
        <v>0</v>
      </c>
      <c r="M1123" s="28"/>
      <c r="O1123" s="182"/>
    </row>
    <row r="1124" spans="1:15" s="10" customFormat="1" ht="8.4" x14ac:dyDescent="0.15">
      <c r="A1124" s="331"/>
      <c r="B1124" s="331"/>
      <c r="C1124" s="176" t="s">
        <v>1838</v>
      </c>
      <c r="D1124" s="354" t="s">
        <v>1790</v>
      </c>
      <c r="E1124" s="362">
        <v>9</v>
      </c>
      <c r="F1124" s="363" t="s">
        <v>222</v>
      </c>
      <c r="G1124" s="160">
        <v>0</v>
      </c>
      <c r="H1124" s="160">
        <v>0</v>
      </c>
      <c r="I1124" s="160">
        <f t="shared" si="292"/>
        <v>0</v>
      </c>
      <c r="J1124" s="160">
        <f t="shared" si="293"/>
        <v>0</v>
      </c>
      <c r="K1124" s="160">
        <f t="shared" si="294"/>
        <v>0</v>
      </c>
      <c r="L1124" s="165">
        <f t="shared" si="295"/>
        <v>0</v>
      </c>
      <c r="M1124" s="28"/>
      <c r="O1124" s="182"/>
    </row>
    <row r="1125" spans="1:15" s="10" customFormat="1" ht="8.4" x14ac:dyDescent="0.15">
      <c r="A1125" s="331"/>
      <c r="B1125" s="331"/>
      <c r="C1125" s="176" t="s">
        <v>1839</v>
      </c>
      <c r="D1125" s="354" t="s">
        <v>1789</v>
      </c>
      <c r="E1125" s="362">
        <v>13</v>
      </c>
      <c r="F1125" s="363" t="s">
        <v>222</v>
      </c>
      <c r="G1125" s="160">
        <v>0</v>
      </c>
      <c r="H1125" s="160">
        <v>0</v>
      </c>
      <c r="I1125" s="160">
        <f t="shared" si="292"/>
        <v>0</v>
      </c>
      <c r="J1125" s="160">
        <f t="shared" si="293"/>
        <v>0</v>
      </c>
      <c r="K1125" s="160">
        <f t="shared" si="294"/>
        <v>0</v>
      </c>
      <c r="L1125" s="165">
        <f t="shared" si="295"/>
        <v>0</v>
      </c>
      <c r="M1125" s="28"/>
      <c r="O1125" s="182"/>
    </row>
    <row r="1126" spans="1:15" s="10" customFormat="1" ht="8.4" x14ac:dyDescent="0.15">
      <c r="A1126" s="331"/>
      <c r="B1126" s="331"/>
      <c r="C1126" s="176" t="s">
        <v>1840</v>
      </c>
      <c r="D1126" s="354" t="s">
        <v>1788</v>
      </c>
      <c r="E1126" s="362">
        <v>5</v>
      </c>
      <c r="F1126" s="363" t="s">
        <v>222</v>
      </c>
      <c r="G1126" s="160">
        <v>0</v>
      </c>
      <c r="H1126" s="160">
        <v>0</v>
      </c>
      <c r="I1126" s="160">
        <f t="shared" si="292"/>
        <v>0</v>
      </c>
      <c r="J1126" s="160">
        <f t="shared" si="293"/>
        <v>0</v>
      </c>
      <c r="K1126" s="160">
        <f t="shared" si="294"/>
        <v>0</v>
      </c>
      <c r="L1126" s="165">
        <f t="shared" si="295"/>
        <v>0</v>
      </c>
      <c r="M1126" s="28"/>
      <c r="O1126" s="182"/>
    </row>
    <row r="1127" spans="1:15" s="10" customFormat="1" ht="8.4" x14ac:dyDescent="0.15">
      <c r="A1127" s="331"/>
      <c r="B1127" s="331"/>
      <c r="C1127" s="176" t="s">
        <v>1841</v>
      </c>
      <c r="D1127" s="354" t="s">
        <v>1787</v>
      </c>
      <c r="E1127" s="362">
        <v>6</v>
      </c>
      <c r="F1127" s="363" t="s">
        <v>222</v>
      </c>
      <c r="G1127" s="160">
        <v>0</v>
      </c>
      <c r="H1127" s="160">
        <v>0</v>
      </c>
      <c r="I1127" s="160">
        <f t="shared" si="292"/>
        <v>0</v>
      </c>
      <c r="J1127" s="160">
        <f t="shared" si="293"/>
        <v>0</v>
      </c>
      <c r="K1127" s="160">
        <f t="shared" si="294"/>
        <v>0</v>
      </c>
      <c r="L1127" s="165">
        <f t="shared" si="295"/>
        <v>0</v>
      </c>
      <c r="M1127" s="28"/>
      <c r="O1127" s="182"/>
    </row>
    <row r="1128" spans="1:15" s="10" customFormat="1" ht="8.4" x14ac:dyDescent="0.15">
      <c r="A1128" s="331"/>
      <c r="B1128" s="331"/>
      <c r="C1128" s="176" t="s">
        <v>1842</v>
      </c>
      <c r="D1128" s="354" t="s">
        <v>1786</v>
      </c>
      <c r="E1128" s="362">
        <v>10</v>
      </c>
      <c r="F1128" s="363" t="s">
        <v>222</v>
      </c>
      <c r="G1128" s="160">
        <v>0</v>
      </c>
      <c r="H1128" s="160">
        <v>0</v>
      </c>
      <c r="I1128" s="160">
        <f t="shared" si="292"/>
        <v>0</v>
      </c>
      <c r="J1128" s="160">
        <f t="shared" si="293"/>
        <v>0</v>
      </c>
      <c r="K1128" s="160">
        <f t="shared" si="294"/>
        <v>0</v>
      </c>
      <c r="L1128" s="165">
        <f t="shared" si="295"/>
        <v>0</v>
      </c>
      <c r="M1128" s="28"/>
      <c r="O1128" s="182"/>
    </row>
    <row r="1129" spans="1:15" s="10" customFormat="1" ht="8.4" x14ac:dyDescent="0.15">
      <c r="A1129" s="331"/>
      <c r="B1129" s="331"/>
      <c r="C1129" s="176" t="s">
        <v>1843</v>
      </c>
      <c r="D1129" s="354" t="s">
        <v>1785</v>
      </c>
      <c r="E1129" s="362">
        <v>2</v>
      </c>
      <c r="F1129" s="363" t="s">
        <v>222</v>
      </c>
      <c r="G1129" s="160">
        <v>0</v>
      </c>
      <c r="H1129" s="160">
        <v>0</v>
      </c>
      <c r="I1129" s="160">
        <f t="shared" si="292"/>
        <v>0</v>
      </c>
      <c r="J1129" s="160">
        <f t="shared" si="293"/>
        <v>0</v>
      </c>
      <c r="K1129" s="160">
        <f t="shared" si="294"/>
        <v>0</v>
      </c>
      <c r="L1129" s="165">
        <f t="shared" si="295"/>
        <v>0</v>
      </c>
      <c r="M1129" s="28"/>
      <c r="O1129" s="182"/>
    </row>
    <row r="1130" spans="1:15" s="10" customFormat="1" ht="8.4" x14ac:dyDescent="0.15">
      <c r="A1130" s="331"/>
      <c r="B1130" s="331"/>
      <c r="C1130" s="176" t="s">
        <v>1844</v>
      </c>
      <c r="D1130" s="354" t="s">
        <v>1784</v>
      </c>
      <c r="E1130" s="362">
        <v>8.66</v>
      </c>
      <c r="F1130" s="363" t="s">
        <v>12</v>
      </c>
      <c r="G1130" s="160">
        <v>0</v>
      </c>
      <c r="H1130" s="160">
        <v>0</v>
      </c>
      <c r="I1130" s="160">
        <f t="shared" si="292"/>
        <v>0</v>
      </c>
      <c r="J1130" s="160">
        <f t="shared" si="293"/>
        <v>0</v>
      </c>
      <c r="K1130" s="160">
        <f t="shared" si="294"/>
        <v>0</v>
      </c>
      <c r="L1130" s="165">
        <f t="shared" si="295"/>
        <v>0</v>
      </c>
      <c r="M1130" s="28"/>
      <c r="O1130" s="182"/>
    </row>
    <row r="1131" spans="1:15" s="10" customFormat="1" ht="8.4" x14ac:dyDescent="0.15">
      <c r="A1131" s="331"/>
      <c r="B1131" s="331"/>
      <c r="C1131" s="176" t="s">
        <v>1845</v>
      </c>
      <c r="D1131" s="354" t="s">
        <v>1783</v>
      </c>
      <c r="E1131" s="362">
        <v>8.39</v>
      </c>
      <c r="F1131" s="363" t="s">
        <v>12</v>
      </c>
      <c r="G1131" s="160">
        <v>0</v>
      </c>
      <c r="H1131" s="160">
        <v>0</v>
      </c>
      <c r="I1131" s="160">
        <f t="shared" si="292"/>
        <v>0</v>
      </c>
      <c r="J1131" s="160">
        <f t="shared" si="293"/>
        <v>0</v>
      </c>
      <c r="K1131" s="160">
        <f t="shared" si="294"/>
        <v>0</v>
      </c>
      <c r="L1131" s="165">
        <f t="shared" si="295"/>
        <v>0</v>
      </c>
      <c r="M1131" s="28"/>
      <c r="O1131" s="182"/>
    </row>
    <row r="1132" spans="1:15" s="10" customFormat="1" ht="8.4" x14ac:dyDescent="0.15">
      <c r="A1132" s="331"/>
      <c r="B1132" s="331"/>
      <c r="C1132" s="176" t="s">
        <v>1846</v>
      </c>
      <c r="D1132" s="354" t="s">
        <v>1782</v>
      </c>
      <c r="E1132" s="362">
        <v>32.630000000000003</v>
      </c>
      <c r="F1132" s="363" t="s">
        <v>12</v>
      </c>
      <c r="G1132" s="160">
        <v>0</v>
      </c>
      <c r="H1132" s="160">
        <v>0</v>
      </c>
      <c r="I1132" s="160">
        <f t="shared" si="292"/>
        <v>0</v>
      </c>
      <c r="J1132" s="160">
        <f t="shared" si="293"/>
        <v>0</v>
      </c>
      <c r="K1132" s="160">
        <f t="shared" si="294"/>
        <v>0</v>
      </c>
      <c r="L1132" s="165">
        <f t="shared" si="295"/>
        <v>0</v>
      </c>
      <c r="M1132" s="28"/>
      <c r="O1132" s="182"/>
    </row>
    <row r="1133" spans="1:15" s="10" customFormat="1" ht="8.4" x14ac:dyDescent="0.15">
      <c r="A1133" s="331"/>
      <c r="B1133" s="331"/>
      <c r="C1133" s="176" t="s">
        <v>1847</v>
      </c>
      <c r="D1133" s="354" t="s">
        <v>1781</v>
      </c>
      <c r="E1133" s="362">
        <v>2</v>
      </c>
      <c r="F1133" s="363" t="s">
        <v>222</v>
      </c>
      <c r="G1133" s="160">
        <v>0</v>
      </c>
      <c r="H1133" s="160">
        <v>0</v>
      </c>
      <c r="I1133" s="160">
        <f t="shared" ref="I1133:I1144" si="296">G1133+H1133</f>
        <v>0</v>
      </c>
      <c r="J1133" s="160">
        <f t="shared" ref="J1133:J1144" si="297">TRUNC(E1133*G1133,2)</f>
        <v>0</v>
      </c>
      <c r="K1133" s="160">
        <f t="shared" ref="K1133:K1144" si="298">L1133-J1133</f>
        <v>0</v>
      </c>
      <c r="L1133" s="165">
        <f t="shared" ref="L1133:L1144" si="299">TRUNC(E1133*I1133,2)</f>
        <v>0</v>
      </c>
      <c r="M1133" s="28"/>
      <c r="O1133" s="182"/>
    </row>
    <row r="1134" spans="1:15" s="10" customFormat="1" ht="8.4" x14ac:dyDescent="0.15">
      <c r="A1134" s="331"/>
      <c r="B1134" s="331"/>
      <c r="C1134" s="176" t="s">
        <v>1848</v>
      </c>
      <c r="D1134" s="354" t="s">
        <v>1780</v>
      </c>
      <c r="E1134" s="362">
        <v>1</v>
      </c>
      <c r="F1134" s="363" t="s">
        <v>222</v>
      </c>
      <c r="G1134" s="160">
        <v>0</v>
      </c>
      <c r="H1134" s="160">
        <v>0</v>
      </c>
      <c r="I1134" s="160">
        <f t="shared" si="296"/>
        <v>0</v>
      </c>
      <c r="J1134" s="160">
        <f t="shared" si="297"/>
        <v>0</v>
      </c>
      <c r="K1134" s="160">
        <f t="shared" si="298"/>
        <v>0</v>
      </c>
      <c r="L1134" s="165">
        <f t="shared" si="299"/>
        <v>0</v>
      </c>
      <c r="M1134" s="28"/>
      <c r="O1134" s="182"/>
    </row>
    <row r="1135" spans="1:15" s="10" customFormat="1" ht="8.4" x14ac:dyDescent="0.15">
      <c r="A1135" s="331"/>
      <c r="B1135" s="331"/>
      <c r="C1135" s="176" t="s">
        <v>1849</v>
      </c>
      <c r="D1135" s="354" t="s">
        <v>1779</v>
      </c>
      <c r="E1135" s="362">
        <v>1</v>
      </c>
      <c r="F1135" s="363" t="s">
        <v>222</v>
      </c>
      <c r="G1135" s="160">
        <v>0</v>
      </c>
      <c r="H1135" s="160">
        <v>0</v>
      </c>
      <c r="I1135" s="160">
        <f t="shared" si="296"/>
        <v>0</v>
      </c>
      <c r="J1135" s="160">
        <f t="shared" si="297"/>
        <v>0</v>
      </c>
      <c r="K1135" s="160">
        <f t="shared" si="298"/>
        <v>0</v>
      </c>
      <c r="L1135" s="165">
        <f t="shared" si="299"/>
        <v>0</v>
      </c>
      <c r="M1135" s="28"/>
      <c r="O1135" s="182"/>
    </row>
    <row r="1136" spans="1:15" s="10" customFormat="1" ht="8.4" x14ac:dyDescent="0.15">
      <c r="A1136" s="331"/>
      <c r="B1136" s="331"/>
      <c r="C1136" s="176" t="s">
        <v>1850</v>
      </c>
      <c r="D1136" s="354" t="s">
        <v>1778</v>
      </c>
      <c r="E1136" s="362">
        <v>2</v>
      </c>
      <c r="F1136" s="363" t="s">
        <v>222</v>
      </c>
      <c r="G1136" s="160">
        <v>0</v>
      </c>
      <c r="H1136" s="160">
        <v>0</v>
      </c>
      <c r="I1136" s="160">
        <f t="shared" si="296"/>
        <v>0</v>
      </c>
      <c r="J1136" s="160">
        <f t="shared" si="297"/>
        <v>0</v>
      </c>
      <c r="K1136" s="160">
        <f t="shared" si="298"/>
        <v>0</v>
      </c>
      <c r="L1136" s="165">
        <f t="shared" si="299"/>
        <v>0</v>
      </c>
      <c r="M1136" s="28"/>
      <c r="O1136" s="182"/>
    </row>
    <row r="1137" spans="1:15" s="10" customFormat="1" ht="8.4" x14ac:dyDescent="0.15">
      <c r="A1137" s="331"/>
      <c r="B1137" s="331"/>
      <c r="C1137" s="341" t="s">
        <v>1297</v>
      </c>
      <c r="D1137" s="361" t="s">
        <v>1851</v>
      </c>
      <c r="E1137" s="362"/>
      <c r="F1137" s="363"/>
      <c r="G1137" s="160"/>
      <c r="H1137" s="160"/>
      <c r="I1137" s="160"/>
      <c r="J1137" s="160"/>
      <c r="K1137" s="160"/>
      <c r="L1137" s="165"/>
      <c r="M1137" s="28"/>
      <c r="O1137" s="182"/>
    </row>
    <row r="1138" spans="1:15" s="10" customFormat="1" ht="8.4" x14ac:dyDescent="0.15">
      <c r="A1138" s="331"/>
      <c r="B1138" s="331"/>
      <c r="C1138" s="176" t="s">
        <v>1821</v>
      </c>
      <c r="D1138" s="354" t="s">
        <v>1802</v>
      </c>
      <c r="E1138" s="362">
        <v>1</v>
      </c>
      <c r="F1138" s="363" t="s">
        <v>222</v>
      </c>
      <c r="G1138" s="160">
        <v>0</v>
      </c>
      <c r="H1138" s="160">
        <v>0</v>
      </c>
      <c r="I1138" s="160">
        <f t="shared" si="296"/>
        <v>0</v>
      </c>
      <c r="J1138" s="160">
        <f t="shared" si="297"/>
        <v>0</v>
      </c>
      <c r="K1138" s="160">
        <f t="shared" si="298"/>
        <v>0</v>
      </c>
      <c r="L1138" s="165">
        <f t="shared" si="299"/>
        <v>0</v>
      </c>
      <c r="M1138" s="28"/>
      <c r="O1138" s="182"/>
    </row>
    <row r="1139" spans="1:15" s="10" customFormat="1" ht="8.4" x14ac:dyDescent="0.15">
      <c r="A1139" s="331"/>
      <c r="B1139" s="331"/>
      <c r="C1139" s="176" t="s">
        <v>1828</v>
      </c>
      <c r="D1139" s="354" t="s">
        <v>1801</v>
      </c>
      <c r="E1139" s="362">
        <v>2</v>
      </c>
      <c r="F1139" s="363" t="s">
        <v>222</v>
      </c>
      <c r="G1139" s="160">
        <v>0</v>
      </c>
      <c r="H1139" s="160">
        <v>0</v>
      </c>
      <c r="I1139" s="160">
        <f t="shared" si="296"/>
        <v>0</v>
      </c>
      <c r="J1139" s="160">
        <f t="shared" si="297"/>
        <v>0</v>
      </c>
      <c r="K1139" s="160">
        <f t="shared" si="298"/>
        <v>0</v>
      </c>
      <c r="L1139" s="165">
        <f t="shared" si="299"/>
        <v>0</v>
      </c>
      <c r="M1139" s="28"/>
      <c r="O1139" s="182"/>
    </row>
    <row r="1140" spans="1:15" s="10" customFormat="1" ht="8.4" x14ac:dyDescent="0.15">
      <c r="A1140" s="331"/>
      <c r="B1140" s="331"/>
      <c r="C1140" s="176" t="s">
        <v>1829</v>
      </c>
      <c r="D1140" s="354" t="s">
        <v>1800</v>
      </c>
      <c r="E1140" s="362">
        <v>5</v>
      </c>
      <c r="F1140" s="363" t="s">
        <v>222</v>
      </c>
      <c r="G1140" s="160">
        <v>0</v>
      </c>
      <c r="H1140" s="160">
        <v>0</v>
      </c>
      <c r="I1140" s="160">
        <f t="shared" si="296"/>
        <v>0</v>
      </c>
      <c r="J1140" s="160">
        <f t="shared" si="297"/>
        <v>0</v>
      </c>
      <c r="K1140" s="160">
        <f t="shared" si="298"/>
        <v>0</v>
      </c>
      <c r="L1140" s="165">
        <f t="shared" si="299"/>
        <v>0</v>
      </c>
      <c r="M1140" s="28"/>
      <c r="O1140" s="182"/>
    </row>
    <row r="1141" spans="1:15" s="10" customFormat="1" ht="8.4" x14ac:dyDescent="0.15">
      <c r="A1141" s="331"/>
      <c r="B1141" s="331"/>
      <c r="C1141" s="176" t="s">
        <v>1830</v>
      </c>
      <c r="D1141" s="354" t="s">
        <v>1799</v>
      </c>
      <c r="E1141" s="362">
        <v>1</v>
      </c>
      <c r="F1141" s="363" t="s">
        <v>222</v>
      </c>
      <c r="G1141" s="160">
        <v>0</v>
      </c>
      <c r="H1141" s="160">
        <v>0</v>
      </c>
      <c r="I1141" s="160">
        <f t="shared" si="296"/>
        <v>0</v>
      </c>
      <c r="J1141" s="160">
        <f t="shared" si="297"/>
        <v>0</v>
      </c>
      <c r="K1141" s="160">
        <f t="shared" si="298"/>
        <v>0</v>
      </c>
      <c r="L1141" s="165">
        <f t="shared" si="299"/>
        <v>0</v>
      </c>
      <c r="M1141" s="28"/>
      <c r="O1141" s="182"/>
    </row>
    <row r="1142" spans="1:15" s="10" customFormat="1" ht="8.4" x14ac:dyDescent="0.15">
      <c r="A1142" s="331"/>
      <c r="B1142" s="331"/>
      <c r="C1142" s="176" t="s">
        <v>1831</v>
      </c>
      <c r="D1142" s="354" t="s">
        <v>1798</v>
      </c>
      <c r="E1142" s="362">
        <v>6</v>
      </c>
      <c r="F1142" s="363" t="s">
        <v>222</v>
      </c>
      <c r="G1142" s="160">
        <v>0</v>
      </c>
      <c r="H1142" s="160">
        <v>0</v>
      </c>
      <c r="I1142" s="160">
        <f t="shared" si="296"/>
        <v>0</v>
      </c>
      <c r="J1142" s="160">
        <f t="shared" si="297"/>
        <v>0</v>
      </c>
      <c r="K1142" s="160">
        <f t="shared" si="298"/>
        <v>0</v>
      </c>
      <c r="L1142" s="165">
        <f t="shared" si="299"/>
        <v>0</v>
      </c>
      <c r="M1142" s="28"/>
      <c r="O1142" s="182"/>
    </row>
    <row r="1143" spans="1:15" s="10" customFormat="1" ht="8.4" x14ac:dyDescent="0.15">
      <c r="A1143" s="331"/>
      <c r="B1143" s="331"/>
      <c r="C1143" s="176" t="s">
        <v>1832</v>
      </c>
      <c r="D1143" s="354" t="s">
        <v>1797</v>
      </c>
      <c r="E1143" s="362">
        <v>1</v>
      </c>
      <c r="F1143" s="363" t="s">
        <v>222</v>
      </c>
      <c r="G1143" s="160">
        <v>0</v>
      </c>
      <c r="H1143" s="160">
        <v>0</v>
      </c>
      <c r="I1143" s="160">
        <f t="shared" si="296"/>
        <v>0</v>
      </c>
      <c r="J1143" s="160">
        <f t="shared" si="297"/>
        <v>0</v>
      </c>
      <c r="K1143" s="160">
        <f t="shared" si="298"/>
        <v>0</v>
      </c>
      <c r="L1143" s="165">
        <f t="shared" si="299"/>
        <v>0</v>
      </c>
      <c r="M1143" s="28"/>
      <c r="O1143" s="182"/>
    </row>
    <row r="1144" spans="1:15" s="10" customFormat="1" ht="8.4" x14ac:dyDescent="0.15">
      <c r="A1144" s="331"/>
      <c r="B1144" s="331"/>
      <c r="C1144" s="176" t="s">
        <v>1833</v>
      </c>
      <c r="D1144" s="354" t="s">
        <v>1796</v>
      </c>
      <c r="E1144" s="362">
        <v>1</v>
      </c>
      <c r="F1144" s="363" t="s">
        <v>222</v>
      </c>
      <c r="G1144" s="160">
        <v>0</v>
      </c>
      <c r="H1144" s="160">
        <v>0</v>
      </c>
      <c r="I1144" s="160">
        <f t="shared" si="296"/>
        <v>0</v>
      </c>
      <c r="J1144" s="160">
        <f t="shared" si="297"/>
        <v>0</v>
      </c>
      <c r="K1144" s="160">
        <f t="shared" si="298"/>
        <v>0</v>
      </c>
      <c r="L1144" s="165">
        <f t="shared" si="299"/>
        <v>0</v>
      </c>
      <c r="M1144" s="28"/>
      <c r="O1144" s="182"/>
    </row>
    <row r="1145" spans="1:15" s="10" customFormat="1" ht="8.4" x14ac:dyDescent="0.15">
      <c r="A1145" s="331"/>
      <c r="B1145" s="331"/>
      <c r="C1145" s="176" t="s">
        <v>1834</v>
      </c>
      <c r="D1145" s="354" t="s">
        <v>1795</v>
      </c>
      <c r="E1145" s="362">
        <v>4</v>
      </c>
      <c r="F1145" s="363" t="s">
        <v>222</v>
      </c>
      <c r="G1145" s="160">
        <v>0</v>
      </c>
      <c r="H1145" s="160">
        <v>0</v>
      </c>
      <c r="I1145" s="160">
        <f t="shared" ref="I1145:I1154" si="300">G1145+H1145</f>
        <v>0</v>
      </c>
      <c r="J1145" s="160">
        <f t="shared" ref="J1145:J1154" si="301">TRUNC(E1145*G1145,2)</f>
        <v>0</v>
      </c>
      <c r="K1145" s="160">
        <f t="shared" ref="K1145:K1154" si="302">L1145-J1145</f>
        <v>0</v>
      </c>
      <c r="L1145" s="165">
        <f t="shared" ref="L1145:L1154" si="303">TRUNC(E1145*I1145,2)</f>
        <v>0</v>
      </c>
      <c r="M1145" s="28"/>
      <c r="O1145" s="182"/>
    </row>
    <row r="1146" spans="1:15" s="10" customFormat="1" ht="16.8" x14ac:dyDescent="0.15">
      <c r="A1146" s="331"/>
      <c r="B1146" s="331"/>
      <c r="C1146" s="176" t="s">
        <v>1835</v>
      </c>
      <c r="D1146" s="354" t="s">
        <v>1794</v>
      </c>
      <c r="E1146" s="362">
        <v>6</v>
      </c>
      <c r="F1146" s="363" t="s">
        <v>222</v>
      </c>
      <c r="G1146" s="160">
        <v>0</v>
      </c>
      <c r="H1146" s="160">
        <v>0</v>
      </c>
      <c r="I1146" s="160">
        <f t="shared" si="300"/>
        <v>0</v>
      </c>
      <c r="J1146" s="160">
        <f t="shared" si="301"/>
        <v>0</v>
      </c>
      <c r="K1146" s="160">
        <f t="shared" si="302"/>
        <v>0</v>
      </c>
      <c r="L1146" s="165">
        <f t="shared" si="303"/>
        <v>0</v>
      </c>
      <c r="M1146" s="28"/>
      <c r="O1146" s="182"/>
    </row>
    <row r="1147" spans="1:15" s="10" customFormat="1" ht="8.4" x14ac:dyDescent="0.15">
      <c r="A1147" s="331"/>
      <c r="B1147" s="331"/>
      <c r="C1147" s="341" t="s">
        <v>1298</v>
      </c>
      <c r="D1147" s="361" t="s">
        <v>1852</v>
      </c>
      <c r="E1147" s="362"/>
      <c r="F1147" s="363"/>
      <c r="G1147" s="160"/>
      <c r="H1147" s="160"/>
      <c r="I1147" s="160"/>
      <c r="J1147" s="160"/>
      <c r="K1147" s="160"/>
      <c r="L1147" s="165"/>
      <c r="M1147" s="28"/>
      <c r="O1147" s="182"/>
    </row>
    <row r="1148" spans="1:15" s="10" customFormat="1" ht="8.4" x14ac:dyDescent="0.15">
      <c r="A1148" s="331"/>
      <c r="B1148" s="331"/>
      <c r="C1148" s="176" t="s">
        <v>1822</v>
      </c>
      <c r="D1148" s="354" t="s">
        <v>1803</v>
      </c>
      <c r="E1148" s="362">
        <v>4</v>
      </c>
      <c r="F1148" s="363" t="s">
        <v>222</v>
      </c>
      <c r="G1148" s="160">
        <v>0</v>
      </c>
      <c r="H1148" s="160">
        <v>0</v>
      </c>
      <c r="I1148" s="160">
        <f t="shared" si="300"/>
        <v>0</v>
      </c>
      <c r="J1148" s="160">
        <f t="shared" si="301"/>
        <v>0</v>
      </c>
      <c r="K1148" s="160">
        <f t="shared" si="302"/>
        <v>0</v>
      </c>
      <c r="L1148" s="165">
        <f t="shared" si="303"/>
        <v>0</v>
      </c>
      <c r="M1148" s="28"/>
      <c r="O1148" s="182"/>
    </row>
    <row r="1149" spans="1:15" s="10" customFormat="1" ht="8.4" x14ac:dyDescent="0.15">
      <c r="A1149" s="331"/>
      <c r="B1149" s="331"/>
      <c r="C1149" s="176" t="s">
        <v>1826</v>
      </c>
      <c r="D1149" s="354" t="s">
        <v>1804</v>
      </c>
      <c r="E1149" s="362">
        <v>5</v>
      </c>
      <c r="F1149" s="363" t="s">
        <v>222</v>
      </c>
      <c r="G1149" s="160">
        <v>0</v>
      </c>
      <c r="H1149" s="160">
        <v>0</v>
      </c>
      <c r="I1149" s="160">
        <f t="shared" si="300"/>
        <v>0</v>
      </c>
      <c r="J1149" s="160">
        <f t="shared" si="301"/>
        <v>0</v>
      </c>
      <c r="K1149" s="160">
        <f t="shared" si="302"/>
        <v>0</v>
      </c>
      <c r="L1149" s="165">
        <f t="shared" si="303"/>
        <v>0</v>
      </c>
      <c r="M1149" s="28"/>
      <c r="O1149" s="182"/>
    </row>
    <row r="1150" spans="1:15" s="10" customFormat="1" ht="8.4" x14ac:dyDescent="0.15">
      <c r="A1150" s="331"/>
      <c r="B1150" s="331"/>
      <c r="C1150" s="176" t="s">
        <v>1827</v>
      </c>
      <c r="D1150" s="354" t="s">
        <v>1805</v>
      </c>
      <c r="E1150" s="362">
        <v>1</v>
      </c>
      <c r="F1150" s="363" t="s">
        <v>222</v>
      </c>
      <c r="G1150" s="160">
        <v>0</v>
      </c>
      <c r="H1150" s="160">
        <v>0</v>
      </c>
      <c r="I1150" s="160">
        <f t="shared" si="300"/>
        <v>0</v>
      </c>
      <c r="J1150" s="160">
        <f t="shared" si="301"/>
        <v>0</v>
      </c>
      <c r="K1150" s="160">
        <f t="shared" si="302"/>
        <v>0</v>
      </c>
      <c r="L1150" s="165">
        <f t="shared" si="303"/>
        <v>0</v>
      </c>
      <c r="M1150" s="28"/>
      <c r="O1150" s="182"/>
    </row>
    <row r="1151" spans="1:15" s="10" customFormat="1" ht="8.4" x14ac:dyDescent="0.15">
      <c r="A1151" s="331"/>
      <c r="B1151" s="331"/>
      <c r="C1151" s="341" t="s">
        <v>1299</v>
      </c>
      <c r="D1151" s="361" t="s">
        <v>1853</v>
      </c>
      <c r="E1151" s="362"/>
      <c r="F1151" s="363"/>
      <c r="G1151" s="160"/>
      <c r="H1151" s="160"/>
      <c r="I1151" s="160"/>
      <c r="J1151" s="160"/>
      <c r="K1151" s="160"/>
      <c r="L1151" s="165"/>
      <c r="M1151" s="28"/>
      <c r="O1151" s="182"/>
    </row>
    <row r="1152" spans="1:15" s="10" customFormat="1" ht="8.4" x14ac:dyDescent="0.15">
      <c r="A1152" s="331"/>
      <c r="B1152" s="331"/>
      <c r="C1152" s="176" t="s">
        <v>1823</v>
      </c>
      <c r="D1152" s="354" t="s">
        <v>1808</v>
      </c>
      <c r="E1152" s="362">
        <v>9</v>
      </c>
      <c r="F1152" s="363" t="s">
        <v>97</v>
      </c>
      <c r="G1152" s="160">
        <v>0</v>
      </c>
      <c r="H1152" s="160">
        <v>0</v>
      </c>
      <c r="I1152" s="160">
        <f t="shared" si="300"/>
        <v>0</v>
      </c>
      <c r="J1152" s="160">
        <f t="shared" si="301"/>
        <v>0</v>
      </c>
      <c r="K1152" s="160">
        <f t="shared" si="302"/>
        <v>0</v>
      </c>
      <c r="L1152" s="165">
        <f t="shared" si="303"/>
        <v>0</v>
      </c>
      <c r="M1152" s="28"/>
      <c r="O1152" s="182"/>
    </row>
    <row r="1153" spans="1:15" s="10" customFormat="1" ht="8.4" x14ac:dyDescent="0.15">
      <c r="A1153" s="331"/>
      <c r="B1153" s="331"/>
      <c r="C1153" s="176" t="s">
        <v>1824</v>
      </c>
      <c r="D1153" s="354" t="s">
        <v>1807</v>
      </c>
      <c r="E1153" s="362">
        <v>8</v>
      </c>
      <c r="F1153" s="363" t="s">
        <v>97</v>
      </c>
      <c r="G1153" s="160">
        <v>0</v>
      </c>
      <c r="H1153" s="160">
        <v>0</v>
      </c>
      <c r="I1153" s="160">
        <f t="shared" si="300"/>
        <v>0</v>
      </c>
      <c r="J1153" s="160">
        <f t="shared" si="301"/>
        <v>0</v>
      </c>
      <c r="K1153" s="160">
        <f t="shared" si="302"/>
        <v>0</v>
      </c>
      <c r="L1153" s="165">
        <f t="shared" si="303"/>
        <v>0</v>
      </c>
      <c r="M1153" s="28"/>
      <c r="O1153" s="182"/>
    </row>
    <row r="1154" spans="1:15" s="10" customFormat="1" ht="8.4" x14ac:dyDescent="0.15">
      <c r="A1154" s="331"/>
      <c r="B1154" s="331"/>
      <c r="C1154" s="176" t="s">
        <v>1825</v>
      </c>
      <c r="D1154" s="354" t="s">
        <v>1806</v>
      </c>
      <c r="E1154" s="362">
        <v>1</v>
      </c>
      <c r="F1154" s="363" t="s">
        <v>97</v>
      </c>
      <c r="G1154" s="160">
        <v>0</v>
      </c>
      <c r="H1154" s="160">
        <v>0</v>
      </c>
      <c r="I1154" s="160">
        <f t="shared" si="300"/>
        <v>0</v>
      </c>
      <c r="J1154" s="160">
        <f t="shared" si="301"/>
        <v>0</v>
      </c>
      <c r="K1154" s="160">
        <f t="shared" si="302"/>
        <v>0</v>
      </c>
      <c r="L1154" s="165">
        <f t="shared" si="303"/>
        <v>0</v>
      </c>
      <c r="M1154" s="28"/>
      <c r="O1154" s="182"/>
    </row>
    <row r="1155" spans="1:15" s="10" customFormat="1" ht="8.4" x14ac:dyDescent="0.15">
      <c r="A1155" s="331"/>
      <c r="B1155" s="331"/>
      <c r="C1155" s="176"/>
      <c r="D1155" s="364" t="s">
        <v>13</v>
      </c>
      <c r="E1155" s="355"/>
      <c r="F1155" s="357"/>
      <c r="G1155" s="160"/>
      <c r="H1155" s="160"/>
      <c r="I1155" s="160"/>
      <c r="J1155" s="172">
        <f>SUM(J1121:J1154)</f>
        <v>0</v>
      </c>
      <c r="K1155" s="172">
        <f>SUM(K1121:K1154)</f>
        <v>0</v>
      </c>
      <c r="L1155" s="204">
        <f>SUM(L1121:L1154)</f>
        <v>0</v>
      </c>
      <c r="M1155" s="23"/>
      <c r="O1155" s="182"/>
    </row>
    <row r="1156" spans="1:15" s="182" customFormat="1" ht="8.4" x14ac:dyDescent="0.15">
      <c r="A1156" s="331"/>
      <c r="B1156" s="331"/>
      <c r="C1156" s="342"/>
      <c r="D1156" s="32"/>
      <c r="E1156" s="174"/>
      <c r="F1156" s="173"/>
      <c r="G1156" s="174"/>
      <c r="H1156" s="174"/>
      <c r="I1156" s="174"/>
      <c r="J1156" s="174"/>
      <c r="K1156" s="174"/>
      <c r="L1156" s="175"/>
      <c r="M1156" s="24"/>
    </row>
    <row r="1157" spans="1:15" s="273" customFormat="1" ht="8.4" x14ac:dyDescent="0.15">
      <c r="A1157" s="336"/>
      <c r="B1157" s="331"/>
      <c r="C1157" s="341" t="s">
        <v>1450</v>
      </c>
      <c r="D1157" s="169" t="s">
        <v>239</v>
      </c>
      <c r="E1157" s="201"/>
      <c r="F1157" s="202"/>
      <c r="G1157" s="160"/>
      <c r="H1157" s="160"/>
      <c r="I1157" s="160"/>
      <c r="J1157" s="160"/>
      <c r="K1157" s="160"/>
      <c r="L1157" s="165"/>
      <c r="M1157" s="272"/>
    </row>
    <row r="1158" spans="1:15" s="273" customFormat="1" ht="92.4" x14ac:dyDescent="0.15">
      <c r="A1158" s="336"/>
      <c r="B1158" s="331"/>
      <c r="C1158" s="176" t="s">
        <v>1451</v>
      </c>
      <c r="D1158" s="170" t="s">
        <v>1448</v>
      </c>
      <c r="E1158" s="171">
        <v>1</v>
      </c>
      <c r="F1158" s="159" t="s">
        <v>222</v>
      </c>
      <c r="G1158" s="160">
        <v>0</v>
      </c>
      <c r="H1158" s="160">
        <v>0</v>
      </c>
      <c r="I1158" s="160">
        <f>G1158+H1158</f>
        <v>0</v>
      </c>
      <c r="J1158" s="160">
        <f>TRUNC(E1158*G1158,2)</f>
        <v>0</v>
      </c>
      <c r="K1158" s="160">
        <f>L1158-J1158</f>
        <v>0</v>
      </c>
      <c r="L1158" s="165">
        <f>TRUNC(E1158*I1158,2)</f>
        <v>0</v>
      </c>
      <c r="M1158" s="272"/>
    </row>
    <row r="1159" spans="1:15" s="273" customFormat="1" ht="16.8" x14ac:dyDescent="0.15">
      <c r="A1159" s="336"/>
      <c r="B1159" s="331"/>
      <c r="C1159" s="176" t="s">
        <v>1452</v>
      </c>
      <c r="D1159" s="170" t="s">
        <v>1449</v>
      </c>
      <c r="E1159" s="171">
        <v>26</v>
      </c>
      <c r="F1159" s="159" t="s">
        <v>222</v>
      </c>
      <c r="G1159" s="160">
        <v>0</v>
      </c>
      <c r="H1159" s="160">
        <v>0</v>
      </c>
      <c r="I1159" s="160">
        <f>G1159+H1159</f>
        <v>0</v>
      </c>
      <c r="J1159" s="160">
        <f>TRUNC(E1159*G1159,2)</f>
        <v>0</v>
      </c>
      <c r="K1159" s="160">
        <f>L1159-J1159</f>
        <v>0</v>
      </c>
      <c r="L1159" s="165">
        <f>TRUNC(E1159*I1159,2)</f>
        <v>0</v>
      </c>
      <c r="M1159" s="272"/>
    </row>
    <row r="1160" spans="1:15" s="10" customFormat="1" ht="8.4" x14ac:dyDescent="0.15">
      <c r="A1160" s="331"/>
      <c r="B1160" s="331"/>
      <c r="C1160" s="176"/>
      <c r="D1160" s="203" t="s">
        <v>13</v>
      </c>
      <c r="E1160" s="160"/>
      <c r="F1160" s="159"/>
      <c r="G1160" s="160"/>
      <c r="H1160" s="160"/>
      <c r="I1160" s="160"/>
      <c r="J1160" s="172">
        <f>SUM(J1158:J1159)</f>
        <v>0</v>
      </c>
      <c r="K1160" s="172">
        <f>SUM(K1158:K1159)</f>
        <v>0</v>
      </c>
      <c r="L1160" s="204">
        <f>SUM(L1158:L1159)</f>
        <v>0</v>
      </c>
      <c r="M1160" s="23"/>
    </row>
    <row r="1161" spans="1:15" s="10" customFormat="1" ht="8.4" x14ac:dyDescent="0.15">
      <c r="A1161" s="331"/>
      <c r="B1161" s="331"/>
      <c r="C1161" s="342"/>
      <c r="D1161" s="32"/>
      <c r="E1161" s="174"/>
      <c r="F1161" s="173"/>
      <c r="G1161" s="174"/>
      <c r="H1161" s="174"/>
      <c r="I1161" s="174"/>
      <c r="J1161" s="174"/>
      <c r="K1161" s="174"/>
      <c r="L1161" s="175"/>
      <c r="M1161" s="23"/>
    </row>
    <row r="1162" spans="1:15" s="10" customFormat="1" ht="8.4" x14ac:dyDescent="0.15">
      <c r="A1162" s="331"/>
      <c r="B1162" s="331"/>
      <c r="C1162" s="343"/>
      <c r="D1162" s="205" t="s">
        <v>571</v>
      </c>
      <c r="E1162" s="206"/>
      <c r="F1162" s="207"/>
      <c r="G1162" s="206"/>
      <c r="H1162" s="206"/>
      <c r="I1162" s="206"/>
      <c r="J1162" s="208">
        <f>J1065+J1074+J1080+J1086+J1117+J1155+J1160</f>
        <v>0</v>
      </c>
      <c r="K1162" s="208">
        <f>K1065+K1074+K1080+K1086+K1117+K1155+K1160</f>
        <v>0</v>
      </c>
      <c r="L1162" s="209">
        <f>L1065+L1074+L1080+L1086+L1117+L1155+L1160</f>
        <v>0</v>
      </c>
      <c r="M1162" s="28"/>
    </row>
    <row r="1163" spans="1:15" s="10" customFormat="1" ht="8.4" x14ac:dyDescent="0.15">
      <c r="A1163" s="331"/>
      <c r="B1163" s="331"/>
      <c r="C1163" s="176"/>
      <c r="D1163" s="170"/>
      <c r="E1163" s="171"/>
      <c r="F1163" s="159"/>
      <c r="G1163" s="160"/>
      <c r="H1163" s="160"/>
      <c r="I1163" s="160"/>
      <c r="J1163" s="160"/>
      <c r="K1163" s="160"/>
      <c r="L1163" s="165"/>
      <c r="M1163" s="28"/>
    </row>
    <row r="1164" spans="1:15" s="10" customFormat="1" ht="8.4" x14ac:dyDescent="0.15">
      <c r="A1164" s="331"/>
      <c r="B1164" s="331"/>
      <c r="C1164" s="344">
        <v>13</v>
      </c>
      <c r="D1164" s="184" t="s">
        <v>75</v>
      </c>
      <c r="E1164" s="201"/>
      <c r="F1164" s="202"/>
      <c r="G1164" s="160"/>
      <c r="H1164" s="160"/>
      <c r="I1164" s="160"/>
      <c r="J1164" s="160"/>
      <c r="K1164" s="160"/>
      <c r="L1164" s="165"/>
      <c r="M1164" s="28"/>
    </row>
    <row r="1165" spans="1:15" s="10" customFormat="1" ht="8.4" x14ac:dyDescent="0.15">
      <c r="A1165" s="331"/>
      <c r="B1165" s="331"/>
      <c r="C1165" s="344" t="s">
        <v>110</v>
      </c>
      <c r="D1165" s="184" t="s">
        <v>406</v>
      </c>
      <c r="E1165" s="201"/>
      <c r="F1165" s="202"/>
      <c r="G1165" s="160"/>
      <c r="H1165" s="160"/>
      <c r="I1165" s="160"/>
      <c r="J1165" s="160"/>
      <c r="K1165" s="160"/>
      <c r="L1165" s="165"/>
      <c r="M1165" s="28"/>
    </row>
    <row r="1166" spans="1:15" s="10" customFormat="1" ht="8.4" x14ac:dyDescent="0.15">
      <c r="A1166" s="331"/>
      <c r="B1166" s="331"/>
      <c r="C1166" s="341" t="s">
        <v>1189</v>
      </c>
      <c r="D1166" s="169" t="s">
        <v>117</v>
      </c>
      <c r="E1166" s="201"/>
      <c r="F1166" s="202"/>
      <c r="G1166" s="160"/>
      <c r="H1166" s="160"/>
      <c r="I1166" s="160"/>
      <c r="J1166" s="160"/>
      <c r="K1166" s="160"/>
      <c r="L1166" s="165"/>
      <c r="M1166" s="28"/>
    </row>
    <row r="1167" spans="1:15" s="10" customFormat="1" ht="67.2" x14ac:dyDescent="0.15">
      <c r="A1167" s="331"/>
      <c r="B1167" s="331"/>
      <c r="C1167" s="176" t="s">
        <v>1190</v>
      </c>
      <c r="D1167" s="170" t="s">
        <v>430</v>
      </c>
      <c r="E1167" s="171">
        <v>1</v>
      </c>
      <c r="F1167" s="159" t="s">
        <v>222</v>
      </c>
      <c r="G1167" s="160">
        <v>0</v>
      </c>
      <c r="H1167" s="160">
        <v>0</v>
      </c>
      <c r="I1167" s="160">
        <f t="shared" ref="I1167:I1176" si="304">G1167+H1167</f>
        <v>0</v>
      </c>
      <c r="J1167" s="160">
        <f t="shared" ref="J1167:J1176" si="305">TRUNC(E1167*G1167,2)</f>
        <v>0</v>
      </c>
      <c r="K1167" s="160">
        <f t="shared" ref="K1167:K1176" si="306">L1167-J1167</f>
        <v>0</v>
      </c>
      <c r="L1167" s="165">
        <f t="shared" ref="L1167:L1176" si="307">TRUNC(E1167*I1167,2)</f>
        <v>0</v>
      </c>
      <c r="M1167" s="23"/>
    </row>
    <row r="1168" spans="1:15" s="10" customFormat="1" ht="84" x14ac:dyDescent="0.15">
      <c r="A1168" s="331"/>
      <c r="B1168" s="331"/>
      <c r="C1168" s="176" t="s">
        <v>1192</v>
      </c>
      <c r="D1168" s="170" t="s">
        <v>431</v>
      </c>
      <c r="E1168" s="171">
        <v>7</v>
      </c>
      <c r="F1168" s="159" t="s">
        <v>222</v>
      </c>
      <c r="G1168" s="160">
        <v>0</v>
      </c>
      <c r="H1168" s="160">
        <v>0</v>
      </c>
      <c r="I1168" s="160">
        <f t="shared" si="304"/>
        <v>0</v>
      </c>
      <c r="J1168" s="160">
        <f t="shared" si="305"/>
        <v>0</v>
      </c>
      <c r="K1168" s="160">
        <f t="shared" si="306"/>
        <v>0</v>
      </c>
      <c r="L1168" s="165">
        <f t="shared" si="307"/>
        <v>0</v>
      </c>
      <c r="M1168" s="23"/>
    </row>
    <row r="1169" spans="1:13" s="182" customFormat="1" ht="84" x14ac:dyDescent="0.15">
      <c r="A1169" s="331"/>
      <c r="B1169" s="331"/>
      <c r="C1169" s="176" t="s">
        <v>1193</v>
      </c>
      <c r="D1169" s="170" t="s">
        <v>432</v>
      </c>
      <c r="E1169" s="171">
        <v>18</v>
      </c>
      <c r="F1169" s="159" t="s">
        <v>222</v>
      </c>
      <c r="G1169" s="160">
        <v>0</v>
      </c>
      <c r="H1169" s="160">
        <v>0</v>
      </c>
      <c r="I1169" s="160">
        <f t="shared" si="304"/>
        <v>0</v>
      </c>
      <c r="J1169" s="160">
        <f t="shared" si="305"/>
        <v>0</v>
      </c>
      <c r="K1169" s="160">
        <f t="shared" si="306"/>
        <v>0</v>
      </c>
      <c r="L1169" s="165">
        <f t="shared" si="307"/>
        <v>0</v>
      </c>
      <c r="M1169" s="24"/>
    </row>
    <row r="1170" spans="1:13" s="10" customFormat="1" ht="67.2" x14ac:dyDescent="0.15">
      <c r="A1170" s="331"/>
      <c r="B1170" s="331"/>
      <c r="C1170" s="176" t="s">
        <v>1194</v>
      </c>
      <c r="D1170" s="170" t="s">
        <v>433</v>
      </c>
      <c r="E1170" s="171">
        <v>2</v>
      </c>
      <c r="F1170" s="159" t="s">
        <v>222</v>
      </c>
      <c r="G1170" s="160">
        <v>0</v>
      </c>
      <c r="H1170" s="160">
        <v>0</v>
      </c>
      <c r="I1170" s="160">
        <f t="shared" si="304"/>
        <v>0</v>
      </c>
      <c r="J1170" s="160">
        <f t="shared" si="305"/>
        <v>0</v>
      </c>
      <c r="K1170" s="160">
        <f t="shared" si="306"/>
        <v>0</v>
      </c>
      <c r="L1170" s="165">
        <f t="shared" si="307"/>
        <v>0</v>
      </c>
      <c r="M1170" s="28"/>
    </row>
    <row r="1171" spans="1:13" s="10" customFormat="1" ht="84" x14ac:dyDescent="0.15">
      <c r="A1171" s="331"/>
      <c r="B1171" s="331"/>
      <c r="C1171" s="176" t="s">
        <v>1195</v>
      </c>
      <c r="D1171" s="356" t="s">
        <v>1871</v>
      </c>
      <c r="E1171" s="358">
        <v>3</v>
      </c>
      <c r="F1171" s="357" t="s">
        <v>222</v>
      </c>
      <c r="G1171" s="160">
        <v>0</v>
      </c>
      <c r="H1171" s="160">
        <v>0</v>
      </c>
      <c r="I1171" s="160">
        <f t="shared" ref="I1171" si="308">G1171+H1171</f>
        <v>0</v>
      </c>
      <c r="J1171" s="160">
        <f t="shared" ref="J1171" si="309">TRUNC(E1171*G1171,2)</f>
        <v>0</v>
      </c>
      <c r="K1171" s="160">
        <f t="shared" ref="K1171" si="310">L1171-J1171</f>
        <v>0</v>
      </c>
      <c r="L1171" s="165">
        <f t="shared" ref="L1171" si="311">TRUNC(E1171*I1171,2)</f>
        <v>0</v>
      </c>
      <c r="M1171" s="28"/>
    </row>
    <row r="1172" spans="1:13" s="10" customFormat="1" ht="75.599999999999994" x14ac:dyDescent="0.15">
      <c r="A1172" s="331"/>
      <c r="B1172" s="331"/>
      <c r="C1172" s="176" t="s">
        <v>1195</v>
      </c>
      <c r="D1172" s="170" t="s">
        <v>1873</v>
      </c>
      <c r="E1172" s="358">
        <v>6</v>
      </c>
      <c r="F1172" s="159" t="s">
        <v>222</v>
      </c>
      <c r="G1172" s="160">
        <v>0</v>
      </c>
      <c r="H1172" s="160">
        <v>0</v>
      </c>
      <c r="I1172" s="160">
        <f t="shared" si="304"/>
        <v>0</v>
      </c>
      <c r="J1172" s="160">
        <f t="shared" si="305"/>
        <v>0</v>
      </c>
      <c r="K1172" s="160">
        <f t="shared" si="306"/>
        <v>0</v>
      </c>
      <c r="L1172" s="165">
        <f t="shared" si="307"/>
        <v>0</v>
      </c>
      <c r="M1172" s="28"/>
    </row>
    <row r="1173" spans="1:13" s="10" customFormat="1" ht="84" x14ac:dyDescent="0.15">
      <c r="A1173" s="331"/>
      <c r="B1173" s="331"/>
      <c r="C1173" s="176" t="s">
        <v>1196</v>
      </c>
      <c r="D1173" s="170" t="s">
        <v>434</v>
      </c>
      <c r="E1173" s="171">
        <v>14</v>
      </c>
      <c r="F1173" s="159" t="s">
        <v>222</v>
      </c>
      <c r="G1173" s="160">
        <v>0</v>
      </c>
      <c r="H1173" s="160">
        <v>0</v>
      </c>
      <c r="I1173" s="160">
        <f t="shared" si="304"/>
        <v>0</v>
      </c>
      <c r="J1173" s="160">
        <f t="shared" si="305"/>
        <v>0</v>
      </c>
      <c r="K1173" s="160">
        <f t="shared" si="306"/>
        <v>0</v>
      </c>
      <c r="L1173" s="165">
        <f t="shared" si="307"/>
        <v>0</v>
      </c>
      <c r="M1173" s="28"/>
    </row>
    <row r="1174" spans="1:13" s="10" customFormat="1" ht="84" x14ac:dyDescent="0.15">
      <c r="A1174" s="331"/>
      <c r="B1174" s="331"/>
      <c r="C1174" s="176" t="s">
        <v>1197</v>
      </c>
      <c r="D1174" s="170" t="s">
        <v>1872</v>
      </c>
      <c r="E1174" s="358">
        <v>5</v>
      </c>
      <c r="F1174" s="159" t="s">
        <v>222</v>
      </c>
      <c r="G1174" s="160">
        <v>0</v>
      </c>
      <c r="H1174" s="160">
        <v>0</v>
      </c>
      <c r="I1174" s="160">
        <f t="shared" si="304"/>
        <v>0</v>
      </c>
      <c r="J1174" s="160">
        <f t="shared" si="305"/>
        <v>0</v>
      </c>
      <c r="K1174" s="160">
        <f t="shared" si="306"/>
        <v>0</v>
      </c>
      <c r="L1174" s="165">
        <f t="shared" si="307"/>
        <v>0</v>
      </c>
      <c r="M1174" s="28"/>
    </row>
    <row r="1175" spans="1:13" s="10" customFormat="1" ht="75.599999999999994" x14ac:dyDescent="0.15">
      <c r="A1175" s="331"/>
      <c r="B1175" s="331"/>
      <c r="C1175" s="176" t="s">
        <v>1198</v>
      </c>
      <c r="D1175" s="170" t="s">
        <v>435</v>
      </c>
      <c r="E1175" s="171">
        <v>3</v>
      </c>
      <c r="F1175" s="159" t="s">
        <v>222</v>
      </c>
      <c r="G1175" s="160">
        <v>0</v>
      </c>
      <c r="H1175" s="160">
        <v>0</v>
      </c>
      <c r="I1175" s="160">
        <f t="shared" si="304"/>
        <v>0</v>
      </c>
      <c r="J1175" s="160">
        <f t="shared" si="305"/>
        <v>0</v>
      </c>
      <c r="K1175" s="160">
        <f t="shared" si="306"/>
        <v>0</v>
      </c>
      <c r="L1175" s="165">
        <f t="shared" si="307"/>
        <v>0</v>
      </c>
      <c r="M1175" s="28"/>
    </row>
    <row r="1176" spans="1:13" s="10" customFormat="1" ht="67.2" x14ac:dyDescent="0.15">
      <c r="A1176" s="331"/>
      <c r="B1176" s="331"/>
      <c r="C1176" s="176" t="s">
        <v>1199</v>
      </c>
      <c r="D1176" s="170" t="s">
        <v>436</v>
      </c>
      <c r="E1176" s="171">
        <v>1</v>
      </c>
      <c r="F1176" s="159" t="s">
        <v>222</v>
      </c>
      <c r="G1176" s="160">
        <v>0</v>
      </c>
      <c r="H1176" s="160">
        <v>0</v>
      </c>
      <c r="I1176" s="160">
        <f t="shared" si="304"/>
        <v>0</v>
      </c>
      <c r="J1176" s="160">
        <f t="shared" si="305"/>
        <v>0</v>
      </c>
      <c r="K1176" s="160">
        <f t="shared" si="306"/>
        <v>0</v>
      </c>
      <c r="L1176" s="165">
        <f t="shared" si="307"/>
        <v>0</v>
      </c>
      <c r="M1176" s="28"/>
    </row>
    <row r="1177" spans="1:13" s="10" customFormat="1" ht="8.4" x14ac:dyDescent="0.15">
      <c r="A1177" s="331"/>
      <c r="B1177" s="331"/>
      <c r="C1177" s="176"/>
      <c r="D1177" s="203" t="s">
        <v>13</v>
      </c>
      <c r="E1177" s="160"/>
      <c r="F1177" s="159"/>
      <c r="G1177" s="160"/>
      <c r="H1177" s="160"/>
      <c r="I1177" s="160"/>
      <c r="J1177" s="172">
        <f>SUM(J1167:J1176)</f>
        <v>0</v>
      </c>
      <c r="K1177" s="172">
        <f>SUM(K1167:K1176)</f>
        <v>0</v>
      </c>
      <c r="L1177" s="204">
        <f>SUM(L1167:L1176)</f>
        <v>0</v>
      </c>
      <c r="M1177" s="28"/>
    </row>
    <row r="1178" spans="1:13" s="10" customFormat="1" ht="8.4" x14ac:dyDescent="0.15">
      <c r="A1178" s="331"/>
      <c r="B1178" s="331"/>
      <c r="C1178" s="342"/>
      <c r="D1178" s="32"/>
      <c r="E1178" s="174"/>
      <c r="F1178" s="173"/>
      <c r="G1178" s="174"/>
      <c r="H1178" s="174"/>
      <c r="I1178" s="174"/>
      <c r="J1178" s="174"/>
      <c r="K1178" s="174"/>
      <c r="L1178" s="175"/>
      <c r="M1178" s="28"/>
    </row>
    <row r="1179" spans="1:13" s="10" customFormat="1" ht="8.4" x14ac:dyDescent="0.15">
      <c r="A1179" s="331"/>
      <c r="B1179" s="331"/>
      <c r="C1179" s="176"/>
      <c r="D1179" s="170"/>
      <c r="E1179" s="171"/>
      <c r="F1179" s="159"/>
      <c r="G1179" s="160"/>
      <c r="H1179" s="160"/>
      <c r="I1179" s="160"/>
      <c r="J1179" s="160"/>
      <c r="K1179" s="160"/>
      <c r="L1179" s="165"/>
      <c r="M1179" s="28"/>
    </row>
    <row r="1180" spans="1:13" s="10" customFormat="1" ht="8.4" x14ac:dyDescent="0.15">
      <c r="A1180" s="331"/>
      <c r="B1180" s="331"/>
      <c r="C1180" s="176"/>
      <c r="D1180" s="170"/>
      <c r="E1180" s="171"/>
      <c r="F1180" s="159"/>
      <c r="G1180" s="160"/>
      <c r="H1180" s="160"/>
      <c r="I1180" s="160"/>
      <c r="J1180" s="160"/>
      <c r="K1180" s="160"/>
      <c r="L1180" s="165"/>
      <c r="M1180" s="28"/>
    </row>
    <row r="1181" spans="1:13" s="10" customFormat="1" ht="8.4" x14ac:dyDescent="0.15">
      <c r="A1181" s="331"/>
      <c r="B1181" s="331"/>
      <c r="C1181" s="341" t="s">
        <v>1200</v>
      </c>
      <c r="D1181" s="169" t="s">
        <v>118</v>
      </c>
      <c r="E1181" s="201"/>
      <c r="F1181" s="202"/>
      <c r="G1181" s="160"/>
      <c r="H1181" s="160"/>
      <c r="I1181" s="160"/>
      <c r="J1181" s="160"/>
      <c r="K1181" s="160"/>
      <c r="L1181" s="165"/>
      <c r="M1181" s="23"/>
    </row>
    <row r="1182" spans="1:13" s="10" customFormat="1" ht="75.599999999999994" x14ac:dyDescent="0.15">
      <c r="A1182" s="331"/>
      <c r="B1182" s="331"/>
      <c r="C1182" s="176" t="s">
        <v>1201</v>
      </c>
      <c r="D1182" s="170" t="s">
        <v>1722</v>
      </c>
      <c r="E1182" s="358">
        <v>217</v>
      </c>
      <c r="F1182" s="159" t="s">
        <v>12</v>
      </c>
      <c r="G1182" s="160">
        <v>0</v>
      </c>
      <c r="H1182" s="160">
        <v>0</v>
      </c>
      <c r="I1182" s="160">
        <f t="shared" ref="I1182:I1188" si="312">G1182+H1182</f>
        <v>0</v>
      </c>
      <c r="J1182" s="160">
        <f t="shared" ref="J1182:J1188" si="313">TRUNC(E1182*G1182,2)</f>
        <v>0</v>
      </c>
      <c r="K1182" s="160">
        <f t="shared" ref="K1182:K1188" si="314">L1182-J1182</f>
        <v>0</v>
      </c>
      <c r="L1182" s="165">
        <f t="shared" ref="L1182:L1188" si="315">TRUNC(E1182*I1182,2)</f>
        <v>0</v>
      </c>
      <c r="M1182" s="23"/>
    </row>
    <row r="1183" spans="1:13" s="182" customFormat="1" ht="75.599999999999994" x14ac:dyDescent="0.15">
      <c r="A1183" s="331"/>
      <c r="B1183" s="331"/>
      <c r="C1183" s="176" t="s">
        <v>1202</v>
      </c>
      <c r="D1183" s="170" t="s">
        <v>1720</v>
      </c>
      <c r="E1183" s="358">
        <v>240</v>
      </c>
      <c r="F1183" s="159" t="s">
        <v>12</v>
      </c>
      <c r="G1183" s="160">
        <v>0</v>
      </c>
      <c r="H1183" s="160">
        <v>0</v>
      </c>
      <c r="I1183" s="160">
        <f t="shared" si="312"/>
        <v>0</v>
      </c>
      <c r="J1183" s="160">
        <f t="shared" si="313"/>
        <v>0</v>
      </c>
      <c r="K1183" s="160">
        <f t="shared" si="314"/>
        <v>0</v>
      </c>
      <c r="L1183" s="165">
        <f t="shared" si="315"/>
        <v>0</v>
      </c>
      <c r="M1183" s="24"/>
    </row>
    <row r="1184" spans="1:13" s="10" customFormat="1" ht="58.8" x14ac:dyDescent="0.15">
      <c r="A1184" s="331"/>
      <c r="B1184" s="331"/>
      <c r="C1184" s="176" t="s">
        <v>1203</v>
      </c>
      <c r="D1184" s="170" t="s">
        <v>1726</v>
      </c>
      <c r="E1184" s="358">
        <v>375</v>
      </c>
      <c r="F1184" s="159" t="s">
        <v>12</v>
      </c>
      <c r="G1184" s="160">
        <v>0</v>
      </c>
      <c r="H1184" s="160">
        <v>0</v>
      </c>
      <c r="I1184" s="160">
        <f t="shared" si="312"/>
        <v>0</v>
      </c>
      <c r="J1184" s="160">
        <f t="shared" si="313"/>
        <v>0</v>
      </c>
      <c r="K1184" s="160">
        <f t="shared" si="314"/>
        <v>0</v>
      </c>
      <c r="L1184" s="165">
        <f t="shared" si="315"/>
        <v>0</v>
      </c>
      <c r="M1184" s="28"/>
    </row>
    <row r="1185" spans="1:13" s="10" customFormat="1" ht="75.599999999999994" x14ac:dyDescent="0.15">
      <c r="A1185" s="331"/>
      <c r="B1185" s="331"/>
      <c r="C1185" s="176" t="s">
        <v>1204</v>
      </c>
      <c r="D1185" s="170" t="s">
        <v>1721</v>
      </c>
      <c r="E1185" s="358">
        <v>550</v>
      </c>
      <c r="F1185" s="159" t="s">
        <v>12</v>
      </c>
      <c r="G1185" s="160">
        <v>0</v>
      </c>
      <c r="H1185" s="160">
        <v>0</v>
      </c>
      <c r="I1185" s="160">
        <f t="shared" si="312"/>
        <v>0</v>
      </c>
      <c r="J1185" s="160">
        <f t="shared" si="313"/>
        <v>0</v>
      </c>
      <c r="K1185" s="160">
        <f t="shared" si="314"/>
        <v>0</v>
      </c>
      <c r="L1185" s="165">
        <f t="shared" si="315"/>
        <v>0</v>
      </c>
      <c r="M1185" s="28"/>
    </row>
    <row r="1186" spans="1:13" s="10" customFormat="1" ht="58.8" x14ac:dyDescent="0.15">
      <c r="A1186" s="331"/>
      <c r="B1186" s="331"/>
      <c r="C1186" s="176" t="s">
        <v>1205</v>
      </c>
      <c r="D1186" s="170" t="s">
        <v>1723</v>
      </c>
      <c r="E1186" s="358">
        <v>85</v>
      </c>
      <c r="F1186" s="159" t="s">
        <v>12</v>
      </c>
      <c r="G1186" s="160">
        <v>0</v>
      </c>
      <c r="H1186" s="160">
        <v>0</v>
      </c>
      <c r="I1186" s="160">
        <f t="shared" si="312"/>
        <v>0</v>
      </c>
      <c r="J1186" s="160">
        <f t="shared" si="313"/>
        <v>0</v>
      </c>
      <c r="K1186" s="160">
        <f t="shared" si="314"/>
        <v>0</v>
      </c>
      <c r="L1186" s="165">
        <f t="shared" si="315"/>
        <v>0</v>
      </c>
      <c r="M1186" s="28"/>
    </row>
    <row r="1187" spans="1:13" s="10" customFormat="1" ht="75.599999999999994" x14ac:dyDescent="0.15">
      <c r="A1187" s="331"/>
      <c r="B1187" s="331"/>
      <c r="C1187" s="176" t="s">
        <v>1206</v>
      </c>
      <c r="D1187" s="170" t="s">
        <v>1727</v>
      </c>
      <c r="E1187" s="358">
        <v>181</v>
      </c>
      <c r="F1187" s="159" t="s">
        <v>12</v>
      </c>
      <c r="G1187" s="160">
        <v>0</v>
      </c>
      <c r="H1187" s="160">
        <v>0</v>
      </c>
      <c r="I1187" s="160">
        <f t="shared" ref="I1187" si="316">G1187+H1187</f>
        <v>0</v>
      </c>
      <c r="J1187" s="160">
        <f t="shared" ref="J1187" si="317">TRUNC(E1187*G1187,2)</f>
        <v>0</v>
      </c>
      <c r="K1187" s="160">
        <f t="shared" ref="K1187" si="318">L1187-J1187</f>
        <v>0</v>
      </c>
      <c r="L1187" s="165">
        <f t="shared" ref="L1187" si="319">TRUNC(E1187*I1187,2)</f>
        <v>0</v>
      </c>
      <c r="M1187" s="28"/>
    </row>
    <row r="1188" spans="1:13" s="10" customFormat="1" ht="42" x14ac:dyDescent="0.15">
      <c r="A1188" s="331"/>
      <c r="B1188" s="331"/>
      <c r="C1188" s="176" t="s">
        <v>1725</v>
      </c>
      <c r="D1188" s="356" t="s">
        <v>1724</v>
      </c>
      <c r="E1188" s="358">
        <v>1</v>
      </c>
      <c r="F1188" s="357" t="s">
        <v>12</v>
      </c>
      <c r="G1188" s="160">
        <v>0</v>
      </c>
      <c r="H1188" s="160">
        <v>0</v>
      </c>
      <c r="I1188" s="160">
        <f t="shared" si="312"/>
        <v>0</v>
      </c>
      <c r="J1188" s="160">
        <f t="shared" si="313"/>
        <v>0</v>
      </c>
      <c r="K1188" s="160">
        <f t="shared" si="314"/>
        <v>0</v>
      </c>
      <c r="L1188" s="165">
        <f t="shared" si="315"/>
        <v>0</v>
      </c>
      <c r="M1188" s="28"/>
    </row>
    <row r="1189" spans="1:13" s="10" customFormat="1" ht="8.4" x14ac:dyDescent="0.15">
      <c r="A1189" s="331"/>
      <c r="B1189" s="331"/>
      <c r="C1189" s="176"/>
      <c r="D1189" s="203" t="s">
        <v>13</v>
      </c>
      <c r="E1189" s="160"/>
      <c r="F1189" s="159"/>
      <c r="G1189" s="160"/>
      <c r="H1189" s="160"/>
      <c r="I1189" s="160"/>
      <c r="J1189" s="172">
        <f>SUM(J1182:J1188)</f>
        <v>0</v>
      </c>
      <c r="K1189" s="172">
        <f>SUM(K1182:K1188)</f>
        <v>0</v>
      </c>
      <c r="L1189" s="204">
        <f>SUM(L1182:L1188)</f>
        <v>0</v>
      </c>
      <c r="M1189" s="28"/>
    </row>
    <row r="1190" spans="1:13" s="10" customFormat="1" ht="8.4" x14ac:dyDescent="0.15">
      <c r="A1190" s="331"/>
      <c r="B1190" s="331"/>
      <c r="C1190" s="342"/>
      <c r="D1190" s="32"/>
      <c r="E1190" s="174"/>
      <c r="F1190" s="173"/>
      <c r="G1190" s="174"/>
      <c r="H1190" s="174"/>
      <c r="I1190" s="174"/>
      <c r="J1190" s="174"/>
      <c r="K1190" s="174"/>
      <c r="L1190" s="175"/>
      <c r="M1190" s="28"/>
    </row>
    <row r="1191" spans="1:13" s="10" customFormat="1" ht="8.4" x14ac:dyDescent="0.15">
      <c r="A1191" s="331"/>
      <c r="B1191" s="331"/>
      <c r="C1191" s="176"/>
      <c r="D1191" s="170"/>
      <c r="E1191" s="171"/>
      <c r="F1191" s="159"/>
      <c r="G1191" s="160"/>
      <c r="H1191" s="160"/>
      <c r="I1191" s="160"/>
      <c r="J1191" s="160"/>
      <c r="K1191" s="160"/>
      <c r="L1191" s="165"/>
      <c r="M1191" s="28"/>
    </row>
    <row r="1192" spans="1:13" s="10" customFormat="1" ht="8.4" x14ac:dyDescent="0.15">
      <c r="A1192" s="331"/>
      <c r="B1192" s="331"/>
      <c r="C1192" s="344" t="s">
        <v>112</v>
      </c>
      <c r="D1192" s="184" t="s">
        <v>82</v>
      </c>
      <c r="E1192" s="201"/>
      <c r="F1192" s="202"/>
      <c r="G1192" s="160"/>
      <c r="H1192" s="160"/>
      <c r="I1192" s="160"/>
      <c r="J1192" s="160"/>
      <c r="K1192" s="160"/>
      <c r="L1192" s="165"/>
      <c r="M1192" s="28"/>
    </row>
    <row r="1193" spans="1:13" s="10" customFormat="1" ht="8.4" x14ac:dyDescent="0.15">
      <c r="A1193" s="331"/>
      <c r="B1193" s="331"/>
      <c r="C1193" s="341" t="s">
        <v>1207</v>
      </c>
      <c r="D1193" s="169" t="s">
        <v>119</v>
      </c>
      <c r="E1193" s="201"/>
      <c r="F1193" s="202"/>
      <c r="G1193" s="160"/>
      <c r="H1193" s="160"/>
      <c r="I1193" s="160"/>
      <c r="J1193" s="160"/>
      <c r="K1193" s="160"/>
      <c r="L1193" s="165"/>
      <c r="M1193" s="28"/>
    </row>
    <row r="1194" spans="1:13" s="10" customFormat="1" ht="75.599999999999994" x14ac:dyDescent="0.15">
      <c r="A1194" s="331"/>
      <c r="B1194" s="331"/>
      <c r="C1194" s="176" t="s">
        <v>1735</v>
      </c>
      <c r="D1194" s="170" t="s">
        <v>1728</v>
      </c>
      <c r="E1194" s="358">
        <v>9</v>
      </c>
      <c r="F1194" s="159" t="s">
        <v>222</v>
      </c>
      <c r="G1194" s="160">
        <v>0</v>
      </c>
      <c r="H1194" s="160">
        <v>0</v>
      </c>
      <c r="I1194" s="160">
        <f t="shared" ref="I1194:I1202" si="320">G1194+H1194</f>
        <v>0</v>
      </c>
      <c r="J1194" s="160">
        <f t="shared" ref="J1194:J1202" si="321">TRUNC(E1194*G1194,2)</f>
        <v>0</v>
      </c>
      <c r="K1194" s="160">
        <f t="shared" ref="K1194:K1202" si="322">L1194-J1194</f>
        <v>0</v>
      </c>
      <c r="L1194" s="165">
        <f t="shared" ref="L1194:L1202" si="323">TRUNC(E1194*I1194,2)</f>
        <v>0</v>
      </c>
      <c r="M1194" s="28"/>
    </row>
    <row r="1195" spans="1:13" s="10" customFormat="1" ht="50.4" x14ac:dyDescent="0.15">
      <c r="A1195" s="331"/>
      <c r="B1195" s="331"/>
      <c r="C1195" s="176" t="s">
        <v>1736</v>
      </c>
      <c r="D1195" s="170" t="s">
        <v>437</v>
      </c>
      <c r="E1195" s="171">
        <v>1</v>
      </c>
      <c r="F1195" s="159" t="s">
        <v>222</v>
      </c>
      <c r="G1195" s="160">
        <v>0</v>
      </c>
      <c r="H1195" s="160">
        <v>0</v>
      </c>
      <c r="I1195" s="160">
        <f t="shared" si="320"/>
        <v>0</v>
      </c>
      <c r="J1195" s="160">
        <f t="shared" si="321"/>
        <v>0</v>
      </c>
      <c r="K1195" s="160">
        <f t="shared" si="322"/>
        <v>0</v>
      </c>
      <c r="L1195" s="165">
        <f t="shared" si="323"/>
        <v>0</v>
      </c>
      <c r="M1195" s="23"/>
    </row>
    <row r="1196" spans="1:13" s="10" customFormat="1" ht="50.4" x14ac:dyDescent="0.15">
      <c r="A1196" s="331"/>
      <c r="B1196" s="331"/>
      <c r="C1196" s="176" t="s">
        <v>1737</v>
      </c>
      <c r="D1196" s="170" t="s">
        <v>1729</v>
      </c>
      <c r="E1196" s="171">
        <v>1</v>
      </c>
      <c r="F1196" s="159" t="s">
        <v>222</v>
      </c>
      <c r="G1196" s="160">
        <v>0</v>
      </c>
      <c r="H1196" s="160">
        <v>0</v>
      </c>
      <c r="I1196" s="160">
        <f t="shared" si="320"/>
        <v>0</v>
      </c>
      <c r="J1196" s="160">
        <f t="shared" si="321"/>
        <v>0</v>
      </c>
      <c r="K1196" s="160">
        <f t="shared" si="322"/>
        <v>0</v>
      </c>
      <c r="L1196" s="165">
        <f t="shared" si="323"/>
        <v>0</v>
      </c>
      <c r="M1196" s="23"/>
    </row>
    <row r="1197" spans="1:13" s="182" customFormat="1" ht="50.4" x14ac:dyDescent="0.15">
      <c r="A1197" s="331"/>
      <c r="B1197" s="331"/>
      <c r="C1197" s="176" t="s">
        <v>1738</v>
      </c>
      <c r="D1197" s="170" t="s">
        <v>1730</v>
      </c>
      <c r="E1197" s="358">
        <v>2</v>
      </c>
      <c r="F1197" s="159" t="s">
        <v>222</v>
      </c>
      <c r="G1197" s="160">
        <v>0</v>
      </c>
      <c r="H1197" s="160">
        <v>0</v>
      </c>
      <c r="I1197" s="160">
        <f t="shared" si="320"/>
        <v>0</v>
      </c>
      <c r="J1197" s="160">
        <f t="shared" si="321"/>
        <v>0</v>
      </c>
      <c r="K1197" s="160">
        <f t="shared" si="322"/>
        <v>0</v>
      </c>
      <c r="L1197" s="165">
        <f t="shared" si="323"/>
        <v>0</v>
      </c>
      <c r="M1197" s="24"/>
    </row>
    <row r="1198" spans="1:13" s="10" customFormat="1" ht="58.8" x14ac:dyDescent="0.15">
      <c r="A1198" s="331"/>
      <c r="B1198" s="331"/>
      <c r="C1198" s="176" t="s">
        <v>1739</v>
      </c>
      <c r="D1198" s="170" t="s">
        <v>1731</v>
      </c>
      <c r="E1198" s="358">
        <v>4</v>
      </c>
      <c r="F1198" s="159" t="s">
        <v>222</v>
      </c>
      <c r="G1198" s="160">
        <v>0</v>
      </c>
      <c r="H1198" s="160">
        <v>0</v>
      </c>
      <c r="I1198" s="160">
        <f t="shared" si="320"/>
        <v>0</v>
      </c>
      <c r="J1198" s="160">
        <f t="shared" si="321"/>
        <v>0</v>
      </c>
      <c r="K1198" s="160">
        <f t="shared" si="322"/>
        <v>0</v>
      </c>
      <c r="L1198" s="165">
        <f t="shared" si="323"/>
        <v>0</v>
      </c>
      <c r="M1198" s="28"/>
    </row>
    <row r="1199" spans="1:13" s="10" customFormat="1" ht="50.4" x14ac:dyDescent="0.15">
      <c r="A1199" s="331"/>
      <c r="B1199" s="331"/>
      <c r="C1199" s="176" t="s">
        <v>1740</v>
      </c>
      <c r="D1199" s="356" t="s">
        <v>1732</v>
      </c>
      <c r="E1199" s="358">
        <v>5</v>
      </c>
      <c r="F1199" s="159" t="s">
        <v>222</v>
      </c>
      <c r="G1199" s="160">
        <v>0</v>
      </c>
      <c r="H1199" s="160">
        <v>0</v>
      </c>
      <c r="I1199" s="160">
        <f t="shared" ref="I1199" si="324">G1199+H1199</f>
        <v>0</v>
      </c>
      <c r="J1199" s="160">
        <f t="shared" ref="J1199" si="325">TRUNC(E1199*G1199,2)</f>
        <v>0</v>
      </c>
      <c r="K1199" s="160">
        <f t="shared" ref="K1199" si="326">L1199-J1199</f>
        <v>0</v>
      </c>
      <c r="L1199" s="165">
        <f t="shared" ref="L1199" si="327">TRUNC(E1199*I1199,2)</f>
        <v>0</v>
      </c>
      <c r="M1199" s="28"/>
    </row>
    <row r="1200" spans="1:13" s="10" customFormat="1" ht="50.4" x14ac:dyDescent="0.15">
      <c r="A1200" s="331"/>
      <c r="B1200" s="331"/>
      <c r="C1200" s="176" t="s">
        <v>1741</v>
      </c>
      <c r="D1200" s="356" t="s">
        <v>1734</v>
      </c>
      <c r="E1200" s="358">
        <v>3</v>
      </c>
      <c r="F1200" s="159" t="s">
        <v>222</v>
      </c>
      <c r="G1200" s="160">
        <v>0</v>
      </c>
      <c r="H1200" s="160">
        <v>0</v>
      </c>
      <c r="I1200" s="160">
        <f t="shared" si="320"/>
        <v>0</v>
      </c>
      <c r="J1200" s="160">
        <f t="shared" si="321"/>
        <v>0</v>
      </c>
      <c r="K1200" s="160">
        <f t="shared" si="322"/>
        <v>0</v>
      </c>
      <c r="L1200" s="165">
        <f t="shared" si="323"/>
        <v>0</v>
      </c>
      <c r="M1200" s="28"/>
    </row>
    <row r="1201" spans="1:13" s="10" customFormat="1" ht="50.4" x14ac:dyDescent="0.15">
      <c r="A1201" s="331"/>
      <c r="B1201" s="331"/>
      <c r="C1201" s="176" t="s">
        <v>1742</v>
      </c>
      <c r="D1201" s="170" t="s">
        <v>438</v>
      </c>
      <c r="E1201" s="171">
        <v>2</v>
      </c>
      <c r="F1201" s="159" t="s">
        <v>222</v>
      </c>
      <c r="G1201" s="160">
        <v>0</v>
      </c>
      <c r="H1201" s="160">
        <v>0</v>
      </c>
      <c r="I1201" s="160">
        <f t="shared" si="320"/>
        <v>0</v>
      </c>
      <c r="J1201" s="160">
        <f t="shared" si="321"/>
        <v>0</v>
      </c>
      <c r="K1201" s="160">
        <f t="shared" si="322"/>
        <v>0</v>
      </c>
      <c r="L1201" s="165">
        <f t="shared" si="323"/>
        <v>0</v>
      </c>
      <c r="M1201" s="28"/>
    </row>
    <row r="1202" spans="1:13" s="10" customFormat="1" ht="75.599999999999994" x14ac:dyDescent="0.15">
      <c r="A1202" s="331"/>
      <c r="B1202" s="331"/>
      <c r="C1202" s="176" t="s">
        <v>1743</v>
      </c>
      <c r="D1202" s="170" t="s">
        <v>1733</v>
      </c>
      <c r="E1202" s="358">
        <v>5</v>
      </c>
      <c r="F1202" s="159" t="s">
        <v>222</v>
      </c>
      <c r="G1202" s="160">
        <v>0</v>
      </c>
      <c r="H1202" s="160">
        <v>0</v>
      </c>
      <c r="I1202" s="160">
        <f t="shared" si="320"/>
        <v>0</v>
      </c>
      <c r="J1202" s="160">
        <f t="shared" si="321"/>
        <v>0</v>
      </c>
      <c r="K1202" s="160">
        <f t="shared" si="322"/>
        <v>0</v>
      </c>
      <c r="L1202" s="165">
        <f t="shared" si="323"/>
        <v>0</v>
      </c>
      <c r="M1202" s="28"/>
    </row>
    <row r="1203" spans="1:13" s="10" customFormat="1" ht="8.4" x14ac:dyDescent="0.15">
      <c r="A1203" s="331"/>
      <c r="B1203" s="331"/>
      <c r="C1203" s="176"/>
      <c r="D1203" s="203" t="s">
        <v>13</v>
      </c>
      <c r="E1203" s="160"/>
      <c r="F1203" s="159"/>
      <c r="G1203" s="160"/>
      <c r="H1203" s="160"/>
      <c r="I1203" s="160"/>
      <c r="J1203" s="172">
        <f>SUM(J1194:J1202)</f>
        <v>0</v>
      </c>
      <c r="K1203" s="172">
        <f>SUM(K1194:K1202)</f>
        <v>0</v>
      </c>
      <c r="L1203" s="204">
        <f>SUM(L1194:L1202)</f>
        <v>0</v>
      </c>
      <c r="M1203" s="28"/>
    </row>
    <row r="1204" spans="1:13" s="10" customFormat="1" ht="8.4" x14ac:dyDescent="0.15">
      <c r="A1204" s="331"/>
      <c r="B1204" s="331"/>
      <c r="C1204" s="342"/>
      <c r="D1204" s="32"/>
      <c r="E1204" s="174"/>
      <c r="F1204" s="173"/>
      <c r="G1204" s="174"/>
      <c r="H1204" s="174"/>
      <c r="I1204" s="174"/>
      <c r="J1204" s="174"/>
      <c r="K1204" s="174"/>
      <c r="L1204" s="175"/>
      <c r="M1204" s="28"/>
    </row>
    <row r="1205" spans="1:13" s="10" customFormat="1" ht="8.4" x14ac:dyDescent="0.15">
      <c r="A1205" s="331"/>
      <c r="B1205" s="331"/>
      <c r="C1205" s="176"/>
      <c r="D1205" s="170"/>
      <c r="E1205" s="171"/>
      <c r="F1205" s="159"/>
      <c r="G1205" s="160"/>
      <c r="H1205" s="160"/>
      <c r="I1205" s="160"/>
      <c r="J1205" s="160"/>
      <c r="K1205" s="160"/>
      <c r="L1205" s="165"/>
      <c r="M1205" s="23"/>
    </row>
    <row r="1206" spans="1:13" s="10" customFormat="1" ht="8.4" x14ac:dyDescent="0.15">
      <c r="A1206" s="333"/>
      <c r="B1206" s="333"/>
      <c r="C1206" s="341" t="s">
        <v>1208</v>
      </c>
      <c r="D1206" s="169" t="s">
        <v>408</v>
      </c>
      <c r="E1206" s="201"/>
      <c r="F1206" s="202"/>
      <c r="G1206" s="160"/>
      <c r="H1206" s="160"/>
      <c r="I1206" s="160"/>
      <c r="J1206" s="160"/>
      <c r="K1206" s="160"/>
      <c r="L1206" s="165"/>
      <c r="M1206" s="23"/>
    </row>
    <row r="1207" spans="1:13" s="10" customFormat="1" ht="50.4" x14ac:dyDescent="0.15">
      <c r="A1207" s="331"/>
      <c r="B1207" s="331"/>
      <c r="C1207" s="176" t="s">
        <v>1209</v>
      </c>
      <c r="D1207" s="170" t="s">
        <v>439</v>
      </c>
      <c r="E1207" s="171">
        <v>2</v>
      </c>
      <c r="F1207" s="159" t="s">
        <v>222</v>
      </c>
      <c r="G1207" s="160">
        <v>0</v>
      </c>
      <c r="H1207" s="160">
        <v>0</v>
      </c>
      <c r="I1207" s="160">
        <f t="shared" ref="I1207:I1212" si="328">G1207+H1207</f>
        <v>0</v>
      </c>
      <c r="J1207" s="160">
        <f t="shared" ref="J1207:J1212" si="329">TRUNC(E1207*G1207,2)</f>
        <v>0</v>
      </c>
      <c r="K1207" s="160">
        <f t="shared" ref="K1207:K1212" si="330">L1207-J1207</f>
        <v>0</v>
      </c>
      <c r="L1207" s="165">
        <f t="shared" ref="L1207:L1212" si="331">TRUNC(E1207*I1207,2)</f>
        <v>0</v>
      </c>
      <c r="M1207" s="23"/>
    </row>
    <row r="1208" spans="1:13" s="10" customFormat="1" ht="58.8" x14ac:dyDescent="0.15">
      <c r="A1208" s="333"/>
      <c r="B1208" s="333"/>
      <c r="C1208" s="176" t="s">
        <v>1191</v>
      </c>
      <c r="D1208" s="170" t="s">
        <v>1744</v>
      </c>
      <c r="E1208" s="358">
        <v>4</v>
      </c>
      <c r="F1208" s="159" t="s">
        <v>222</v>
      </c>
      <c r="G1208" s="160">
        <v>0</v>
      </c>
      <c r="H1208" s="160">
        <v>0</v>
      </c>
      <c r="I1208" s="160">
        <f t="shared" si="328"/>
        <v>0</v>
      </c>
      <c r="J1208" s="160">
        <f t="shared" si="329"/>
        <v>0</v>
      </c>
      <c r="K1208" s="160">
        <f t="shared" si="330"/>
        <v>0</v>
      </c>
      <c r="L1208" s="165">
        <f t="shared" si="331"/>
        <v>0</v>
      </c>
      <c r="M1208" s="28"/>
    </row>
    <row r="1209" spans="1:13" s="10" customFormat="1" ht="58.8" x14ac:dyDescent="0.15">
      <c r="A1209" s="333"/>
      <c r="B1209" s="333"/>
      <c r="C1209" s="176" t="s">
        <v>1210</v>
      </c>
      <c r="D1209" s="170" t="s">
        <v>1748</v>
      </c>
      <c r="E1209" s="358">
        <v>5</v>
      </c>
      <c r="F1209" s="159" t="s">
        <v>222</v>
      </c>
      <c r="G1209" s="160">
        <v>0</v>
      </c>
      <c r="H1209" s="160">
        <v>0</v>
      </c>
      <c r="I1209" s="160">
        <f t="shared" si="328"/>
        <v>0</v>
      </c>
      <c r="J1209" s="160">
        <f t="shared" si="329"/>
        <v>0</v>
      </c>
      <c r="K1209" s="160">
        <f t="shared" si="330"/>
        <v>0</v>
      </c>
      <c r="L1209" s="165">
        <f t="shared" si="331"/>
        <v>0</v>
      </c>
      <c r="M1209" s="28"/>
    </row>
    <row r="1210" spans="1:13" s="10" customFormat="1" ht="50.4" x14ac:dyDescent="0.15">
      <c r="A1210" s="333"/>
      <c r="B1210" s="333"/>
      <c r="C1210" s="176" t="s">
        <v>1211</v>
      </c>
      <c r="D1210" s="170" t="s">
        <v>1747</v>
      </c>
      <c r="E1210" s="358">
        <v>2</v>
      </c>
      <c r="F1210" s="159" t="s">
        <v>222</v>
      </c>
      <c r="G1210" s="160">
        <v>0</v>
      </c>
      <c r="H1210" s="160">
        <v>0</v>
      </c>
      <c r="I1210" s="160">
        <f t="shared" si="328"/>
        <v>0</v>
      </c>
      <c r="J1210" s="160">
        <f t="shared" si="329"/>
        <v>0</v>
      </c>
      <c r="K1210" s="160">
        <f t="shared" si="330"/>
        <v>0</v>
      </c>
      <c r="L1210" s="165">
        <f t="shared" si="331"/>
        <v>0</v>
      </c>
      <c r="M1210" s="28"/>
    </row>
    <row r="1211" spans="1:13" s="10" customFormat="1" ht="42" x14ac:dyDescent="0.15">
      <c r="A1211" s="333"/>
      <c r="B1211" s="333"/>
      <c r="C1211" s="176" t="s">
        <v>1212</v>
      </c>
      <c r="D1211" s="170" t="s">
        <v>1746</v>
      </c>
      <c r="E1211" s="171">
        <v>1</v>
      </c>
      <c r="F1211" s="159" t="s">
        <v>222</v>
      </c>
      <c r="G1211" s="160">
        <v>0</v>
      </c>
      <c r="H1211" s="160">
        <v>0</v>
      </c>
      <c r="I1211" s="160">
        <f t="shared" si="328"/>
        <v>0</v>
      </c>
      <c r="J1211" s="160">
        <f t="shared" si="329"/>
        <v>0</v>
      </c>
      <c r="K1211" s="160">
        <f t="shared" si="330"/>
        <v>0</v>
      </c>
      <c r="L1211" s="165">
        <f t="shared" si="331"/>
        <v>0</v>
      </c>
      <c r="M1211" s="28"/>
    </row>
    <row r="1212" spans="1:13" s="10" customFormat="1" ht="42" x14ac:dyDescent="0.15">
      <c r="A1212" s="333"/>
      <c r="B1212" s="333"/>
      <c r="C1212" s="176" t="s">
        <v>1213</v>
      </c>
      <c r="D1212" s="170" t="s">
        <v>1745</v>
      </c>
      <c r="E1212" s="171">
        <v>1</v>
      </c>
      <c r="F1212" s="159" t="s">
        <v>222</v>
      </c>
      <c r="G1212" s="160">
        <v>0</v>
      </c>
      <c r="H1212" s="160">
        <v>0</v>
      </c>
      <c r="I1212" s="160">
        <f t="shared" si="328"/>
        <v>0</v>
      </c>
      <c r="J1212" s="160">
        <f t="shared" si="329"/>
        <v>0</v>
      </c>
      <c r="K1212" s="160">
        <f t="shared" si="330"/>
        <v>0</v>
      </c>
      <c r="L1212" s="165">
        <f t="shared" si="331"/>
        <v>0</v>
      </c>
      <c r="M1212" s="28"/>
    </row>
    <row r="1213" spans="1:13" s="10" customFormat="1" ht="8.4" x14ac:dyDescent="0.15">
      <c r="A1213" s="333"/>
      <c r="B1213" s="333"/>
      <c r="C1213" s="176"/>
      <c r="D1213" s="203" t="s">
        <v>13</v>
      </c>
      <c r="E1213" s="160"/>
      <c r="F1213" s="159"/>
      <c r="G1213" s="160"/>
      <c r="H1213" s="160"/>
      <c r="I1213" s="160"/>
      <c r="J1213" s="172">
        <f>SUM(J1207:J1212)</f>
        <v>0</v>
      </c>
      <c r="K1213" s="172">
        <f>SUM(K1207:K1212)</f>
        <v>0</v>
      </c>
      <c r="L1213" s="204">
        <f>SUM(L1207:L1212)</f>
        <v>0</v>
      </c>
      <c r="M1213" s="28"/>
    </row>
    <row r="1214" spans="1:13" s="10" customFormat="1" ht="8.4" x14ac:dyDescent="0.15">
      <c r="A1214" s="333"/>
      <c r="B1214" s="333"/>
      <c r="C1214" s="342"/>
      <c r="D1214" s="32"/>
      <c r="E1214" s="174"/>
      <c r="F1214" s="173"/>
      <c r="G1214" s="174"/>
      <c r="H1214" s="174"/>
      <c r="I1214" s="174"/>
      <c r="J1214" s="174"/>
      <c r="K1214" s="174"/>
      <c r="L1214" s="175"/>
      <c r="M1214" s="28"/>
    </row>
    <row r="1215" spans="1:13" s="10" customFormat="1" ht="8.4" x14ac:dyDescent="0.15">
      <c r="A1215" s="333"/>
      <c r="B1215" s="333"/>
      <c r="C1215" s="176"/>
      <c r="D1215" s="170"/>
      <c r="E1215" s="171"/>
      <c r="F1215" s="159"/>
      <c r="G1215" s="160"/>
      <c r="H1215" s="160"/>
      <c r="I1215" s="160"/>
      <c r="J1215" s="160"/>
      <c r="K1215" s="160"/>
      <c r="L1215" s="165"/>
      <c r="M1215" s="28"/>
    </row>
    <row r="1216" spans="1:13" s="10" customFormat="1" ht="8.4" x14ac:dyDescent="0.15">
      <c r="A1216" s="333"/>
      <c r="B1216" s="333"/>
      <c r="C1216" s="341" t="s">
        <v>1214</v>
      </c>
      <c r="D1216" s="169" t="s">
        <v>409</v>
      </c>
      <c r="E1216" s="201"/>
      <c r="F1216" s="202"/>
      <c r="G1216" s="160"/>
      <c r="H1216" s="160"/>
      <c r="I1216" s="160"/>
      <c r="J1216" s="160"/>
      <c r="K1216" s="160"/>
      <c r="L1216" s="165"/>
      <c r="M1216" s="28"/>
    </row>
    <row r="1217" spans="1:13" s="10" customFormat="1" ht="42" x14ac:dyDescent="0.15">
      <c r="A1217" s="333"/>
      <c r="B1217" s="333"/>
      <c r="C1217" s="176" t="s">
        <v>1215</v>
      </c>
      <c r="D1217" s="170" t="s">
        <v>1749</v>
      </c>
      <c r="E1217" s="358">
        <v>1</v>
      </c>
      <c r="F1217" s="159" t="s">
        <v>222</v>
      </c>
      <c r="G1217" s="160">
        <v>0</v>
      </c>
      <c r="H1217" s="160">
        <v>0</v>
      </c>
      <c r="I1217" s="160">
        <f t="shared" ref="I1217:I1222" si="332">G1217+H1217</f>
        <v>0</v>
      </c>
      <c r="J1217" s="160">
        <f t="shared" ref="J1217:J1222" si="333">TRUNC(E1217*G1217,2)</f>
        <v>0</v>
      </c>
      <c r="K1217" s="160">
        <f t="shared" ref="K1217:K1222" si="334">L1217-J1217</f>
        <v>0</v>
      </c>
      <c r="L1217" s="165">
        <f t="shared" ref="L1217:L1222" si="335">TRUNC(E1217*I1217,2)</f>
        <v>0</v>
      </c>
      <c r="M1217" s="28"/>
    </row>
    <row r="1218" spans="1:13" s="10" customFormat="1" ht="42" x14ac:dyDescent="0.15">
      <c r="A1218" s="333"/>
      <c r="B1218" s="333"/>
      <c r="C1218" s="176" t="s">
        <v>1216</v>
      </c>
      <c r="D1218" s="170" t="s">
        <v>440</v>
      </c>
      <c r="E1218" s="171">
        <v>1</v>
      </c>
      <c r="F1218" s="159" t="s">
        <v>222</v>
      </c>
      <c r="G1218" s="160">
        <v>0</v>
      </c>
      <c r="H1218" s="160">
        <v>0</v>
      </c>
      <c r="I1218" s="160">
        <f t="shared" si="332"/>
        <v>0</v>
      </c>
      <c r="J1218" s="160">
        <f t="shared" si="333"/>
        <v>0</v>
      </c>
      <c r="K1218" s="160">
        <f t="shared" si="334"/>
        <v>0</v>
      </c>
      <c r="L1218" s="165">
        <f t="shared" si="335"/>
        <v>0</v>
      </c>
      <c r="M1218" s="28"/>
    </row>
    <row r="1219" spans="1:13" s="10" customFormat="1" ht="42" x14ac:dyDescent="0.15">
      <c r="A1219" s="333"/>
      <c r="B1219" s="333"/>
      <c r="C1219" s="176" t="s">
        <v>1217</v>
      </c>
      <c r="D1219" s="170" t="s">
        <v>1750</v>
      </c>
      <c r="E1219" s="358">
        <v>1</v>
      </c>
      <c r="F1219" s="159" t="s">
        <v>222</v>
      </c>
      <c r="G1219" s="160">
        <v>0</v>
      </c>
      <c r="H1219" s="160">
        <v>0</v>
      </c>
      <c r="I1219" s="160">
        <f t="shared" si="332"/>
        <v>0</v>
      </c>
      <c r="J1219" s="160">
        <f t="shared" si="333"/>
        <v>0</v>
      </c>
      <c r="K1219" s="160">
        <f t="shared" si="334"/>
        <v>0</v>
      </c>
      <c r="L1219" s="165">
        <f t="shared" si="335"/>
        <v>0</v>
      </c>
      <c r="M1219" s="28"/>
    </row>
    <row r="1220" spans="1:13" s="10" customFormat="1" ht="50.4" x14ac:dyDescent="0.15">
      <c r="A1220" s="333"/>
      <c r="B1220" s="333"/>
      <c r="C1220" s="176" t="s">
        <v>1218</v>
      </c>
      <c r="D1220" s="170" t="s">
        <v>1751</v>
      </c>
      <c r="E1220" s="358">
        <v>4</v>
      </c>
      <c r="F1220" s="159" t="s">
        <v>222</v>
      </c>
      <c r="G1220" s="160">
        <v>0</v>
      </c>
      <c r="H1220" s="160">
        <v>0</v>
      </c>
      <c r="I1220" s="160">
        <f t="shared" si="332"/>
        <v>0</v>
      </c>
      <c r="J1220" s="160">
        <f t="shared" si="333"/>
        <v>0</v>
      </c>
      <c r="K1220" s="160">
        <f t="shared" si="334"/>
        <v>0</v>
      </c>
      <c r="L1220" s="165">
        <f t="shared" si="335"/>
        <v>0</v>
      </c>
      <c r="M1220" s="28"/>
    </row>
    <row r="1221" spans="1:13" s="10" customFormat="1" ht="42" x14ac:dyDescent="0.15">
      <c r="A1221" s="333"/>
      <c r="B1221" s="333"/>
      <c r="C1221" s="176" t="s">
        <v>1219</v>
      </c>
      <c r="D1221" s="170" t="s">
        <v>1752</v>
      </c>
      <c r="E1221" s="358">
        <v>3</v>
      </c>
      <c r="F1221" s="159" t="s">
        <v>222</v>
      </c>
      <c r="G1221" s="160">
        <v>0</v>
      </c>
      <c r="H1221" s="160">
        <v>0</v>
      </c>
      <c r="I1221" s="160">
        <f t="shared" si="332"/>
        <v>0</v>
      </c>
      <c r="J1221" s="160">
        <f t="shared" si="333"/>
        <v>0</v>
      </c>
      <c r="K1221" s="160">
        <f t="shared" si="334"/>
        <v>0</v>
      </c>
      <c r="L1221" s="165">
        <f t="shared" si="335"/>
        <v>0</v>
      </c>
      <c r="M1221" s="28"/>
    </row>
    <row r="1222" spans="1:13" s="10" customFormat="1" ht="42" x14ac:dyDescent="0.15">
      <c r="A1222" s="333"/>
      <c r="B1222" s="333"/>
      <c r="C1222" s="360" t="s">
        <v>1753</v>
      </c>
      <c r="D1222" s="356" t="s">
        <v>1754</v>
      </c>
      <c r="E1222" s="358">
        <v>3</v>
      </c>
      <c r="F1222" s="159" t="s">
        <v>222</v>
      </c>
      <c r="G1222" s="160">
        <v>0</v>
      </c>
      <c r="H1222" s="160">
        <v>0</v>
      </c>
      <c r="I1222" s="160">
        <f t="shared" si="332"/>
        <v>0</v>
      </c>
      <c r="J1222" s="160">
        <f t="shared" si="333"/>
        <v>0</v>
      </c>
      <c r="K1222" s="160">
        <f t="shared" si="334"/>
        <v>0</v>
      </c>
      <c r="L1222" s="165">
        <f t="shared" si="335"/>
        <v>0</v>
      </c>
      <c r="M1222" s="28"/>
    </row>
    <row r="1223" spans="1:13" s="10" customFormat="1" ht="8.4" x14ac:dyDescent="0.15">
      <c r="A1223" s="333"/>
      <c r="B1223" s="333"/>
      <c r="C1223" s="176"/>
      <c r="D1223" s="203" t="s">
        <v>13</v>
      </c>
      <c r="E1223" s="160"/>
      <c r="F1223" s="159"/>
      <c r="G1223" s="160"/>
      <c r="H1223" s="160"/>
      <c r="I1223" s="160"/>
      <c r="J1223" s="172">
        <f>SUM(J1217:J1222)</f>
        <v>0</v>
      </c>
      <c r="K1223" s="172">
        <f>SUM(K1217:K1222)</f>
        <v>0</v>
      </c>
      <c r="L1223" s="204">
        <f>SUM(L1217:L1222)</f>
        <v>0</v>
      </c>
      <c r="M1223" s="28"/>
    </row>
    <row r="1224" spans="1:13" s="10" customFormat="1" ht="8.4" x14ac:dyDescent="0.15">
      <c r="A1224" s="333"/>
      <c r="B1224" s="333"/>
      <c r="C1224" s="342"/>
      <c r="D1224" s="32"/>
      <c r="E1224" s="174"/>
      <c r="F1224" s="173"/>
      <c r="G1224" s="174"/>
      <c r="H1224" s="174"/>
      <c r="I1224" s="174"/>
      <c r="J1224" s="174"/>
      <c r="K1224" s="174"/>
      <c r="L1224" s="175"/>
      <c r="M1224" s="28"/>
    </row>
    <row r="1225" spans="1:13" s="10" customFormat="1" ht="8.4" x14ac:dyDescent="0.15">
      <c r="A1225" s="333"/>
      <c r="B1225" s="333"/>
      <c r="C1225" s="176"/>
      <c r="D1225" s="170"/>
      <c r="E1225" s="171"/>
      <c r="F1225" s="159"/>
      <c r="G1225" s="160"/>
      <c r="H1225" s="160"/>
      <c r="I1225" s="160"/>
      <c r="J1225" s="160"/>
      <c r="K1225" s="160"/>
      <c r="L1225" s="165"/>
      <c r="M1225" s="28"/>
    </row>
    <row r="1226" spans="1:13" s="10" customFormat="1" ht="8.4" x14ac:dyDescent="0.15">
      <c r="A1226" s="333"/>
      <c r="B1226" s="333"/>
      <c r="C1226" s="344" t="s">
        <v>211</v>
      </c>
      <c r="D1226" s="184" t="s">
        <v>76</v>
      </c>
      <c r="E1226" s="201"/>
      <c r="F1226" s="202"/>
      <c r="G1226" s="160"/>
      <c r="H1226" s="160"/>
      <c r="I1226" s="160"/>
      <c r="J1226" s="160"/>
      <c r="K1226" s="160"/>
      <c r="L1226" s="165"/>
      <c r="M1226" s="28"/>
    </row>
    <row r="1227" spans="1:13" s="10" customFormat="1" ht="8.4" x14ac:dyDescent="0.15">
      <c r="A1227" s="333"/>
      <c r="B1227" s="333"/>
      <c r="C1227" s="341" t="s">
        <v>1220</v>
      </c>
      <c r="D1227" s="169" t="s">
        <v>120</v>
      </c>
      <c r="E1227" s="201"/>
      <c r="F1227" s="202"/>
      <c r="G1227" s="160"/>
      <c r="H1227" s="160"/>
      <c r="I1227" s="160"/>
      <c r="J1227" s="160"/>
      <c r="K1227" s="160"/>
      <c r="L1227" s="165"/>
      <c r="M1227" s="28"/>
    </row>
    <row r="1228" spans="1:13" s="10" customFormat="1" ht="67.2" x14ac:dyDescent="0.15">
      <c r="A1228" s="333"/>
      <c r="B1228" s="333"/>
      <c r="C1228" s="176" t="s">
        <v>1221</v>
      </c>
      <c r="D1228" s="170" t="s">
        <v>1755</v>
      </c>
      <c r="E1228" s="358">
        <v>958</v>
      </c>
      <c r="F1228" s="159" t="s">
        <v>139</v>
      </c>
      <c r="G1228" s="160">
        <v>0</v>
      </c>
      <c r="H1228" s="160">
        <v>0</v>
      </c>
      <c r="I1228" s="160">
        <f>G1228+H1228</f>
        <v>0</v>
      </c>
      <c r="J1228" s="160">
        <f>TRUNC(E1228*G1228,2)</f>
        <v>0</v>
      </c>
      <c r="K1228" s="160">
        <f>L1228-J1228</f>
        <v>0</v>
      </c>
      <c r="L1228" s="165">
        <f>TRUNC(E1228*I1228,2)</f>
        <v>0</v>
      </c>
      <c r="M1228" s="28"/>
    </row>
    <row r="1229" spans="1:13" s="10" customFormat="1" ht="67.2" x14ac:dyDescent="0.15">
      <c r="A1229" s="333"/>
      <c r="B1229" s="333"/>
      <c r="C1229" s="176" t="s">
        <v>1222</v>
      </c>
      <c r="D1229" s="170" t="s">
        <v>1756</v>
      </c>
      <c r="E1229" s="358">
        <v>1935</v>
      </c>
      <c r="F1229" s="159" t="s">
        <v>139</v>
      </c>
      <c r="G1229" s="160">
        <v>0</v>
      </c>
      <c r="H1229" s="160">
        <v>0</v>
      </c>
      <c r="I1229" s="160">
        <f>G1229+H1229</f>
        <v>0</v>
      </c>
      <c r="J1229" s="160">
        <f>TRUNC(E1229*G1229,2)</f>
        <v>0</v>
      </c>
      <c r="K1229" s="160">
        <f>L1229-J1229</f>
        <v>0</v>
      </c>
      <c r="L1229" s="165">
        <f>TRUNC(E1229*I1229,2)</f>
        <v>0</v>
      </c>
      <c r="M1229" s="28"/>
    </row>
    <row r="1230" spans="1:13" s="10" customFormat="1" ht="50.4" x14ac:dyDescent="0.15">
      <c r="A1230" s="333"/>
      <c r="B1230" s="333"/>
      <c r="C1230" s="176" t="s">
        <v>1223</v>
      </c>
      <c r="D1230" s="170" t="s">
        <v>1757</v>
      </c>
      <c r="E1230" s="358">
        <v>465</v>
      </c>
      <c r="F1230" s="159" t="s">
        <v>139</v>
      </c>
      <c r="G1230" s="160">
        <v>0</v>
      </c>
      <c r="H1230" s="160">
        <v>0</v>
      </c>
      <c r="I1230" s="160">
        <f>G1230+H1230</f>
        <v>0</v>
      </c>
      <c r="J1230" s="160">
        <f>TRUNC(E1230*G1230,2)</f>
        <v>0</v>
      </c>
      <c r="K1230" s="160">
        <f>L1230-J1230</f>
        <v>0</v>
      </c>
      <c r="L1230" s="165">
        <f>TRUNC(E1230*I1230,2)</f>
        <v>0</v>
      </c>
      <c r="M1230" s="28"/>
    </row>
    <row r="1231" spans="1:13" s="10" customFormat="1" ht="58.8" x14ac:dyDescent="0.15">
      <c r="A1231" s="333"/>
      <c r="B1231" s="333"/>
      <c r="C1231" s="176" t="s">
        <v>1224</v>
      </c>
      <c r="D1231" s="170" t="s">
        <v>1758</v>
      </c>
      <c r="E1231" s="358">
        <v>1755</v>
      </c>
      <c r="F1231" s="159" t="s">
        <v>139</v>
      </c>
      <c r="G1231" s="160">
        <v>0</v>
      </c>
      <c r="H1231" s="160">
        <v>0</v>
      </c>
      <c r="I1231" s="160">
        <f>G1231+H1231</f>
        <v>0</v>
      </c>
      <c r="J1231" s="160">
        <f>TRUNC(E1231*G1231,2)</f>
        <v>0</v>
      </c>
      <c r="K1231" s="160">
        <f>L1231-J1231</f>
        <v>0</v>
      </c>
      <c r="L1231" s="165">
        <f>TRUNC(E1231*I1231,2)</f>
        <v>0</v>
      </c>
      <c r="M1231" s="28"/>
    </row>
    <row r="1232" spans="1:13" s="10" customFormat="1" ht="8.4" x14ac:dyDescent="0.15">
      <c r="A1232" s="333"/>
      <c r="B1232" s="333"/>
      <c r="C1232" s="176"/>
      <c r="D1232" s="203" t="s">
        <v>13</v>
      </c>
      <c r="E1232" s="160"/>
      <c r="F1232" s="159"/>
      <c r="G1232" s="160"/>
      <c r="H1232" s="160"/>
      <c r="I1232" s="160"/>
      <c r="J1232" s="172">
        <f>SUM(J1228:J1231)</f>
        <v>0</v>
      </c>
      <c r="K1232" s="172">
        <f>SUM(K1228:K1231)</f>
        <v>0</v>
      </c>
      <c r="L1232" s="204">
        <f>SUM(L1228:L1231)</f>
        <v>0</v>
      </c>
      <c r="M1232" s="28"/>
    </row>
    <row r="1233" spans="1:13" s="10" customFormat="1" ht="8.4" x14ac:dyDescent="0.15">
      <c r="A1233" s="333"/>
      <c r="B1233" s="333"/>
      <c r="C1233" s="342"/>
      <c r="D1233" s="32"/>
      <c r="E1233" s="174"/>
      <c r="F1233" s="173"/>
      <c r="G1233" s="174"/>
      <c r="H1233" s="174"/>
      <c r="I1233" s="174"/>
      <c r="J1233" s="174"/>
      <c r="K1233" s="174"/>
      <c r="L1233" s="175"/>
      <c r="M1233" s="28"/>
    </row>
    <row r="1234" spans="1:13" s="10" customFormat="1" ht="8.4" x14ac:dyDescent="0.15">
      <c r="A1234" s="333"/>
      <c r="B1234" s="333"/>
      <c r="C1234" s="176"/>
      <c r="D1234" s="170"/>
      <c r="E1234" s="171"/>
      <c r="F1234" s="159"/>
      <c r="G1234" s="160"/>
      <c r="H1234" s="160"/>
      <c r="I1234" s="160"/>
      <c r="J1234" s="160"/>
      <c r="K1234" s="160"/>
      <c r="L1234" s="165"/>
      <c r="M1234" s="28"/>
    </row>
    <row r="1235" spans="1:13" s="10" customFormat="1" ht="8.4" x14ac:dyDescent="0.15">
      <c r="A1235" s="333"/>
      <c r="B1235" s="333"/>
      <c r="C1235" s="344" t="s">
        <v>212</v>
      </c>
      <c r="D1235" s="184" t="s">
        <v>121</v>
      </c>
      <c r="E1235" s="201"/>
      <c r="F1235" s="202"/>
      <c r="G1235" s="160"/>
      <c r="H1235" s="160"/>
      <c r="I1235" s="160"/>
      <c r="J1235" s="160"/>
      <c r="K1235" s="160"/>
      <c r="L1235" s="165"/>
      <c r="M1235" s="28"/>
    </row>
    <row r="1236" spans="1:13" s="10" customFormat="1" ht="84" x14ac:dyDescent="0.15">
      <c r="A1236" s="333"/>
      <c r="B1236" s="333"/>
      <c r="C1236" s="176" t="s">
        <v>1225</v>
      </c>
      <c r="D1236" s="170" t="s">
        <v>441</v>
      </c>
      <c r="E1236" s="171">
        <v>17</v>
      </c>
      <c r="F1236" s="159" t="s">
        <v>222</v>
      </c>
      <c r="G1236" s="160">
        <v>0</v>
      </c>
      <c r="H1236" s="160">
        <v>0</v>
      </c>
      <c r="I1236" s="160">
        <f t="shared" ref="I1236:I1244" si="336">G1236+H1236</f>
        <v>0</v>
      </c>
      <c r="J1236" s="160">
        <f t="shared" ref="J1236:J1244" si="337">TRUNC(E1236*G1236,2)</f>
        <v>0</v>
      </c>
      <c r="K1236" s="160">
        <f t="shared" ref="K1236:K1244" si="338">L1236-J1236</f>
        <v>0</v>
      </c>
      <c r="L1236" s="165">
        <f t="shared" ref="L1236:L1244" si="339">TRUNC(E1236*I1236,2)</f>
        <v>0</v>
      </c>
      <c r="M1236" s="28"/>
    </row>
    <row r="1237" spans="1:13" s="10" customFormat="1" ht="67.2" x14ac:dyDescent="0.15">
      <c r="A1237" s="333"/>
      <c r="B1237" s="333"/>
      <c r="C1237" s="176" t="s">
        <v>1226</v>
      </c>
      <c r="D1237" s="170" t="s">
        <v>452</v>
      </c>
      <c r="E1237" s="171">
        <v>100</v>
      </c>
      <c r="F1237" s="159" t="s">
        <v>12</v>
      </c>
      <c r="G1237" s="160">
        <v>0</v>
      </c>
      <c r="H1237" s="160">
        <v>0</v>
      </c>
      <c r="I1237" s="160">
        <f t="shared" si="336"/>
        <v>0</v>
      </c>
      <c r="J1237" s="160">
        <f t="shared" si="337"/>
        <v>0</v>
      </c>
      <c r="K1237" s="160">
        <f t="shared" si="338"/>
        <v>0</v>
      </c>
      <c r="L1237" s="165">
        <f t="shared" si="339"/>
        <v>0</v>
      </c>
      <c r="M1237" s="28"/>
    </row>
    <row r="1238" spans="1:13" s="10" customFormat="1" ht="75.599999999999994" x14ac:dyDescent="0.15">
      <c r="A1238" s="333"/>
      <c r="B1238" s="333"/>
      <c r="C1238" s="176" t="s">
        <v>1227</v>
      </c>
      <c r="D1238" s="170" t="s">
        <v>451</v>
      </c>
      <c r="E1238" s="171">
        <v>100</v>
      </c>
      <c r="F1238" s="159" t="s">
        <v>12</v>
      </c>
      <c r="G1238" s="160">
        <v>0</v>
      </c>
      <c r="H1238" s="160">
        <v>0</v>
      </c>
      <c r="I1238" s="160">
        <f t="shared" si="336"/>
        <v>0</v>
      </c>
      <c r="J1238" s="160">
        <f t="shared" si="337"/>
        <v>0</v>
      </c>
      <c r="K1238" s="160">
        <f t="shared" si="338"/>
        <v>0</v>
      </c>
      <c r="L1238" s="165">
        <f t="shared" si="339"/>
        <v>0</v>
      </c>
      <c r="M1238" s="28"/>
    </row>
    <row r="1239" spans="1:13" s="10" customFormat="1" ht="67.2" x14ac:dyDescent="0.15">
      <c r="A1239" s="333"/>
      <c r="B1239" s="333"/>
      <c r="C1239" s="176" t="s">
        <v>1228</v>
      </c>
      <c r="D1239" s="170" t="s">
        <v>450</v>
      </c>
      <c r="E1239" s="171">
        <v>17</v>
      </c>
      <c r="F1239" s="159" t="s">
        <v>222</v>
      </c>
      <c r="G1239" s="160">
        <v>0</v>
      </c>
      <c r="H1239" s="160">
        <v>0</v>
      </c>
      <c r="I1239" s="160">
        <f t="shared" si="336"/>
        <v>0</v>
      </c>
      <c r="J1239" s="160">
        <f t="shared" si="337"/>
        <v>0</v>
      </c>
      <c r="K1239" s="160">
        <f t="shared" si="338"/>
        <v>0</v>
      </c>
      <c r="L1239" s="165">
        <f t="shared" si="339"/>
        <v>0</v>
      </c>
      <c r="M1239" s="28"/>
    </row>
    <row r="1240" spans="1:13" s="10" customFormat="1" ht="50.4" x14ac:dyDescent="0.15">
      <c r="A1240" s="333"/>
      <c r="B1240" s="333"/>
      <c r="C1240" s="176" t="s">
        <v>1229</v>
      </c>
      <c r="D1240" s="170" t="s">
        <v>449</v>
      </c>
      <c r="E1240" s="171">
        <v>17</v>
      </c>
      <c r="F1240" s="159" t="s">
        <v>222</v>
      </c>
      <c r="G1240" s="160">
        <v>0</v>
      </c>
      <c r="H1240" s="160">
        <v>0</v>
      </c>
      <c r="I1240" s="160">
        <f t="shared" si="336"/>
        <v>0</v>
      </c>
      <c r="J1240" s="160">
        <f t="shared" si="337"/>
        <v>0</v>
      </c>
      <c r="K1240" s="160">
        <f t="shared" si="338"/>
        <v>0</v>
      </c>
      <c r="L1240" s="165">
        <f t="shared" si="339"/>
        <v>0</v>
      </c>
      <c r="M1240" s="28"/>
    </row>
    <row r="1241" spans="1:13" s="10" customFormat="1" ht="58.8" x14ac:dyDescent="0.15">
      <c r="A1241" s="333"/>
      <c r="B1241" s="333"/>
      <c r="C1241" s="176" t="s">
        <v>1230</v>
      </c>
      <c r="D1241" s="170" t="s">
        <v>448</v>
      </c>
      <c r="E1241" s="171">
        <v>17</v>
      </c>
      <c r="F1241" s="159" t="s">
        <v>222</v>
      </c>
      <c r="G1241" s="160">
        <v>0</v>
      </c>
      <c r="H1241" s="160">
        <v>0</v>
      </c>
      <c r="I1241" s="160">
        <f t="shared" si="336"/>
        <v>0</v>
      </c>
      <c r="J1241" s="160">
        <f t="shared" si="337"/>
        <v>0</v>
      </c>
      <c r="K1241" s="160">
        <f t="shared" si="338"/>
        <v>0</v>
      </c>
      <c r="L1241" s="165">
        <f t="shared" si="339"/>
        <v>0</v>
      </c>
      <c r="M1241" s="28"/>
    </row>
    <row r="1242" spans="1:13" s="10" customFormat="1" ht="58.8" x14ac:dyDescent="0.15">
      <c r="A1242" s="333"/>
      <c r="B1242" s="333"/>
      <c r="C1242" s="176" t="s">
        <v>1231</v>
      </c>
      <c r="D1242" s="170" t="s">
        <v>447</v>
      </c>
      <c r="E1242" s="171">
        <v>17</v>
      </c>
      <c r="F1242" s="159" t="s">
        <v>222</v>
      </c>
      <c r="G1242" s="160">
        <v>0</v>
      </c>
      <c r="H1242" s="160">
        <v>0</v>
      </c>
      <c r="I1242" s="160">
        <f t="shared" si="336"/>
        <v>0</v>
      </c>
      <c r="J1242" s="160">
        <f t="shared" si="337"/>
        <v>0</v>
      </c>
      <c r="K1242" s="160">
        <f t="shared" si="338"/>
        <v>0</v>
      </c>
      <c r="L1242" s="165">
        <f t="shared" si="339"/>
        <v>0</v>
      </c>
      <c r="M1242" s="28"/>
    </row>
    <row r="1243" spans="1:13" s="10" customFormat="1" ht="58.8" x14ac:dyDescent="0.15">
      <c r="A1243" s="333"/>
      <c r="B1243" s="333"/>
      <c r="C1243" s="176" t="s">
        <v>1232</v>
      </c>
      <c r="D1243" s="170" t="s">
        <v>446</v>
      </c>
      <c r="E1243" s="171">
        <v>17</v>
      </c>
      <c r="F1243" s="159" t="s">
        <v>222</v>
      </c>
      <c r="G1243" s="160">
        <v>0</v>
      </c>
      <c r="H1243" s="160">
        <v>0</v>
      </c>
      <c r="I1243" s="160">
        <f t="shared" si="336"/>
        <v>0</v>
      </c>
      <c r="J1243" s="160">
        <f t="shared" si="337"/>
        <v>0</v>
      </c>
      <c r="K1243" s="160">
        <f t="shared" si="338"/>
        <v>0</v>
      </c>
      <c r="L1243" s="165">
        <f t="shared" si="339"/>
        <v>0</v>
      </c>
      <c r="M1243" s="28"/>
    </row>
    <row r="1244" spans="1:13" s="10" customFormat="1" ht="58.8" x14ac:dyDescent="0.15">
      <c r="A1244" s="333"/>
      <c r="B1244" s="333"/>
      <c r="C1244" s="176" t="s">
        <v>1233</v>
      </c>
      <c r="D1244" s="170" t="s">
        <v>445</v>
      </c>
      <c r="E1244" s="171">
        <v>17</v>
      </c>
      <c r="F1244" s="159" t="s">
        <v>222</v>
      </c>
      <c r="G1244" s="160">
        <v>0</v>
      </c>
      <c r="H1244" s="160">
        <v>0</v>
      </c>
      <c r="I1244" s="160">
        <f t="shared" si="336"/>
        <v>0</v>
      </c>
      <c r="J1244" s="160">
        <f t="shared" si="337"/>
        <v>0</v>
      </c>
      <c r="K1244" s="160">
        <f t="shared" si="338"/>
        <v>0</v>
      </c>
      <c r="L1244" s="165">
        <f t="shared" si="339"/>
        <v>0</v>
      </c>
      <c r="M1244" s="28"/>
    </row>
    <row r="1245" spans="1:13" s="10" customFormat="1" ht="8.4" x14ac:dyDescent="0.15">
      <c r="A1245" s="333"/>
      <c r="B1245" s="333"/>
      <c r="C1245" s="176"/>
      <c r="D1245" s="203" t="s">
        <v>13</v>
      </c>
      <c r="E1245" s="160"/>
      <c r="F1245" s="159"/>
      <c r="G1245" s="160"/>
      <c r="H1245" s="160"/>
      <c r="I1245" s="160"/>
      <c r="J1245" s="172">
        <f>SUM(J1236:J1244)</f>
        <v>0</v>
      </c>
      <c r="K1245" s="172">
        <f>SUM(K1236:K1244)</f>
        <v>0</v>
      </c>
      <c r="L1245" s="204">
        <f>SUM(L1236:L1244)</f>
        <v>0</v>
      </c>
      <c r="M1245" s="28"/>
    </row>
    <row r="1246" spans="1:13" s="10" customFormat="1" ht="8.4" x14ac:dyDescent="0.15">
      <c r="A1246" s="333"/>
      <c r="B1246" s="333"/>
      <c r="C1246" s="342"/>
      <c r="D1246" s="32"/>
      <c r="E1246" s="174"/>
      <c r="F1246" s="173"/>
      <c r="G1246" s="174"/>
      <c r="H1246" s="174"/>
      <c r="I1246" s="174"/>
      <c r="J1246" s="174"/>
      <c r="K1246" s="174"/>
      <c r="L1246" s="175"/>
      <c r="M1246" s="28"/>
    </row>
    <row r="1247" spans="1:13" s="10" customFormat="1" ht="8.4" x14ac:dyDescent="0.15">
      <c r="A1247" s="333"/>
      <c r="B1247" s="333"/>
      <c r="C1247" s="176"/>
      <c r="D1247" s="170"/>
      <c r="E1247" s="171"/>
      <c r="F1247" s="159"/>
      <c r="G1247" s="160"/>
      <c r="H1247" s="160"/>
      <c r="I1247" s="160"/>
      <c r="J1247" s="160"/>
      <c r="K1247" s="160"/>
      <c r="L1247" s="165"/>
      <c r="M1247" s="28"/>
    </row>
    <row r="1248" spans="1:13" s="10" customFormat="1" ht="8.4" x14ac:dyDescent="0.15">
      <c r="A1248" s="333"/>
      <c r="B1248" s="333"/>
      <c r="C1248" s="344" t="s">
        <v>213</v>
      </c>
      <c r="D1248" s="184" t="s">
        <v>122</v>
      </c>
      <c r="E1248" s="201"/>
      <c r="F1248" s="202"/>
      <c r="G1248" s="160"/>
      <c r="H1248" s="160"/>
      <c r="I1248" s="160"/>
      <c r="J1248" s="160"/>
      <c r="K1248" s="160"/>
      <c r="L1248" s="165"/>
      <c r="M1248" s="28"/>
    </row>
    <row r="1249" spans="1:13" s="10" customFormat="1" ht="67.2" x14ac:dyDescent="0.15">
      <c r="A1249" s="333"/>
      <c r="B1249" s="333"/>
      <c r="C1249" s="176" t="s">
        <v>1234</v>
      </c>
      <c r="D1249" s="170" t="s">
        <v>444</v>
      </c>
      <c r="E1249" s="171">
        <v>12</v>
      </c>
      <c r="F1249" s="159" t="s">
        <v>123</v>
      </c>
      <c r="G1249" s="160">
        <v>0</v>
      </c>
      <c r="H1249" s="160">
        <v>0</v>
      </c>
      <c r="I1249" s="160">
        <f t="shared" ref="I1249:I1259" si="340">G1249+H1249</f>
        <v>0</v>
      </c>
      <c r="J1249" s="160">
        <f t="shared" ref="J1249:J1259" si="341">TRUNC(E1249*G1249,2)</f>
        <v>0</v>
      </c>
      <c r="K1249" s="160">
        <f t="shared" ref="K1249:K1259" si="342">L1249-J1249</f>
        <v>0</v>
      </c>
      <c r="L1249" s="165">
        <f t="shared" ref="L1249:L1259" si="343">TRUNC(E1249*I1249,2)</f>
        <v>0</v>
      </c>
      <c r="M1249" s="28"/>
    </row>
    <row r="1250" spans="1:13" s="10" customFormat="1" ht="42" x14ac:dyDescent="0.15">
      <c r="A1250" s="333"/>
      <c r="B1250" s="333"/>
      <c r="C1250" s="176" t="s">
        <v>1235</v>
      </c>
      <c r="D1250" s="170" t="s">
        <v>443</v>
      </c>
      <c r="E1250" s="171">
        <v>12</v>
      </c>
      <c r="F1250" s="159" t="s">
        <v>222</v>
      </c>
      <c r="G1250" s="160">
        <v>0</v>
      </c>
      <c r="H1250" s="160">
        <v>0</v>
      </c>
      <c r="I1250" s="160">
        <f t="shared" si="340"/>
        <v>0</v>
      </c>
      <c r="J1250" s="160">
        <f t="shared" si="341"/>
        <v>0</v>
      </c>
      <c r="K1250" s="160">
        <f t="shared" si="342"/>
        <v>0</v>
      </c>
      <c r="L1250" s="165">
        <f t="shared" si="343"/>
        <v>0</v>
      </c>
      <c r="M1250" s="28"/>
    </row>
    <row r="1251" spans="1:13" s="10" customFormat="1" ht="67.2" x14ac:dyDescent="0.15">
      <c r="A1251" s="333"/>
      <c r="B1251" s="333"/>
      <c r="C1251" s="176" t="s">
        <v>1237</v>
      </c>
      <c r="D1251" s="170" t="s">
        <v>1759</v>
      </c>
      <c r="E1251" s="358">
        <v>292</v>
      </c>
      <c r="F1251" s="159" t="s">
        <v>222</v>
      </c>
      <c r="G1251" s="160">
        <v>0</v>
      </c>
      <c r="H1251" s="160">
        <v>0</v>
      </c>
      <c r="I1251" s="160">
        <f t="shared" si="340"/>
        <v>0</v>
      </c>
      <c r="J1251" s="160">
        <f t="shared" si="341"/>
        <v>0</v>
      </c>
      <c r="K1251" s="160">
        <f t="shared" si="342"/>
        <v>0</v>
      </c>
      <c r="L1251" s="165">
        <f t="shared" si="343"/>
        <v>0</v>
      </c>
      <c r="M1251" s="28"/>
    </row>
    <row r="1252" spans="1:13" s="10" customFormat="1" ht="50.4" x14ac:dyDescent="0.15">
      <c r="A1252" s="333"/>
      <c r="B1252" s="333"/>
      <c r="C1252" s="176" t="s">
        <v>1238</v>
      </c>
      <c r="D1252" s="170" t="s">
        <v>1760</v>
      </c>
      <c r="E1252" s="358">
        <v>166</v>
      </c>
      <c r="F1252" s="159" t="s">
        <v>222</v>
      </c>
      <c r="G1252" s="160">
        <v>0</v>
      </c>
      <c r="H1252" s="160">
        <v>0</v>
      </c>
      <c r="I1252" s="160">
        <f t="shared" si="340"/>
        <v>0</v>
      </c>
      <c r="J1252" s="160">
        <f t="shared" si="341"/>
        <v>0</v>
      </c>
      <c r="K1252" s="160">
        <f t="shared" si="342"/>
        <v>0</v>
      </c>
      <c r="L1252" s="165">
        <f t="shared" si="343"/>
        <v>0</v>
      </c>
      <c r="M1252" s="28"/>
    </row>
    <row r="1253" spans="1:13" s="10" customFormat="1" ht="67.2" x14ac:dyDescent="0.15">
      <c r="A1253" s="333"/>
      <c r="B1253" s="333"/>
      <c r="C1253" s="176" t="s">
        <v>1236</v>
      </c>
      <c r="D1253" s="170" t="s">
        <v>442</v>
      </c>
      <c r="E1253" s="171">
        <v>5</v>
      </c>
      <c r="F1253" s="159" t="s">
        <v>222</v>
      </c>
      <c r="G1253" s="160">
        <v>0</v>
      </c>
      <c r="H1253" s="160">
        <v>0</v>
      </c>
      <c r="I1253" s="160">
        <f t="shared" si="340"/>
        <v>0</v>
      </c>
      <c r="J1253" s="160">
        <f t="shared" si="341"/>
        <v>0</v>
      </c>
      <c r="K1253" s="160">
        <f t="shared" si="342"/>
        <v>0</v>
      </c>
      <c r="L1253" s="165">
        <f t="shared" si="343"/>
        <v>0</v>
      </c>
      <c r="M1253" s="28"/>
    </row>
    <row r="1254" spans="1:13" s="10" customFormat="1" ht="50.4" x14ac:dyDescent="0.15">
      <c r="A1254" s="333"/>
      <c r="B1254" s="333"/>
      <c r="C1254" s="176" t="s">
        <v>1239</v>
      </c>
      <c r="D1254" s="170" t="s">
        <v>1761</v>
      </c>
      <c r="E1254" s="358">
        <v>51</v>
      </c>
      <c r="F1254" s="159" t="s">
        <v>222</v>
      </c>
      <c r="G1254" s="160">
        <v>0</v>
      </c>
      <c r="H1254" s="160">
        <v>0</v>
      </c>
      <c r="I1254" s="160">
        <f t="shared" si="340"/>
        <v>0</v>
      </c>
      <c r="J1254" s="160">
        <f t="shared" si="341"/>
        <v>0</v>
      </c>
      <c r="K1254" s="160">
        <f t="shared" si="342"/>
        <v>0</v>
      </c>
      <c r="L1254" s="165">
        <f t="shared" si="343"/>
        <v>0</v>
      </c>
      <c r="M1254" s="28"/>
    </row>
    <row r="1255" spans="1:13" s="10" customFormat="1" ht="75.599999999999994" x14ac:dyDescent="0.15">
      <c r="A1255" s="333"/>
      <c r="B1255" s="333"/>
      <c r="C1255" s="176" t="s">
        <v>1240</v>
      </c>
      <c r="D1255" s="170" t="s">
        <v>453</v>
      </c>
      <c r="E1255" s="171">
        <v>20</v>
      </c>
      <c r="F1255" s="159" t="s">
        <v>37</v>
      </c>
      <c r="G1255" s="160">
        <v>0</v>
      </c>
      <c r="H1255" s="160">
        <v>0</v>
      </c>
      <c r="I1255" s="160">
        <f t="shared" si="340"/>
        <v>0</v>
      </c>
      <c r="J1255" s="160">
        <f t="shared" si="341"/>
        <v>0</v>
      </c>
      <c r="K1255" s="160">
        <f t="shared" si="342"/>
        <v>0</v>
      </c>
      <c r="L1255" s="165">
        <f t="shared" si="343"/>
        <v>0</v>
      </c>
      <c r="M1255" s="28"/>
    </row>
    <row r="1256" spans="1:13" s="10" customFormat="1" ht="92.4" x14ac:dyDescent="0.15">
      <c r="A1256" s="333"/>
      <c r="B1256" s="333"/>
      <c r="C1256" s="176" t="s">
        <v>1241</v>
      </c>
      <c r="D1256" s="170" t="s">
        <v>454</v>
      </c>
      <c r="E1256" s="171">
        <v>20</v>
      </c>
      <c r="F1256" s="159" t="s">
        <v>37</v>
      </c>
      <c r="G1256" s="160">
        <v>0</v>
      </c>
      <c r="H1256" s="160">
        <v>0</v>
      </c>
      <c r="I1256" s="160">
        <f t="shared" si="340"/>
        <v>0</v>
      </c>
      <c r="J1256" s="160">
        <f t="shared" si="341"/>
        <v>0</v>
      </c>
      <c r="K1256" s="160">
        <f t="shared" si="342"/>
        <v>0</v>
      </c>
      <c r="L1256" s="165">
        <f t="shared" si="343"/>
        <v>0</v>
      </c>
      <c r="M1256" s="28"/>
    </row>
    <row r="1257" spans="1:13" s="10" customFormat="1" ht="42" x14ac:dyDescent="0.15">
      <c r="A1257" s="333"/>
      <c r="B1257" s="333"/>
      <c r="C1257" s="176" t="s">
        <v>1242</v>
      </c>
      <c r="D1257" s="170" t="s">
        <v>1762</v>
      </c>
      <c r="E1257" s="358">
        <v>13</v>
      </c>
      <c r="F1257" s="159" t="s">
        <v>222</v>
      </c>
      <c r="G1257" s="160">
        <v>0</v>
      </c>
      <c r="H1257" s="160">
        <v>0</v>
      </c>
      <c r="I1257" s="160">
        <f t="shared" si="340"/>
        <v>0</v>
      </c>
      <c r="J1257" s="160">
        <f t="shared" si="341"/>
        <v>0</v>
      </c>
      <c r="K1257" s="160">
        <f t="shared" si="342"/>
        <v>0</v>
      </c>
      <c r="L1257" s="165">
        <f t="shared" si="343"/>
        <v>0</v>
      </c>
      <c r="M1257" s="28"/>
    </row>
    <row r="1258" spans="1:13" s="10" customFormat="1" ht="84" x14ac:dyDescent="0.15">
      <c r="A1258" s="333"/>
      <c r="B1258" s="333"/>
      <c r="C1258" s="176" t="s">
        <v>1243</v>
      </c>
      <c r="D1258" s="170" t="s">
        <v>1763</v>
      </c>
      <c r="E1258" s="358">
        <v>61</v>
      </c>
      <c r="F1258" s="159" t="s">
        <v>124</v>
      </c>
      <c r="G1258" s="160">
        <v>0</v>
      </c>
      <c r="H1258" s="160">
        <v>0</v>
      </c>
      <c r="I1258" s="160">
        <f t="shared" si="340"/>
        <v>0</v>
      </c>
      <c r="J1258" s="160">
        <f t="shared" si="341"/>
        <v>0</v>
      </c>
      <c r="K1258" s="160">
        <f t="shared" si="342"/>
        <v>0</v>
      </c>
      <c r="L1258" s="165">
        <f t="shared" si="343"/>
        <v>0</v>
      </c>
      <c r="M1258" s="28"/>
    </row>
    <row r="1259" spans="1:13" s="10" customFormat="1" ht="25.2" x14ac:dyDescent="0.15">
      <c r="A1259" s="333"/>
      <c r="B1259" s="333"/>
      <c r="C1259" s="176" t="s">
        <v>1244</v>
      </c>
      <c r="D1259" s="170" t="s">
        <v>410</v>
      </c>
      <c r="E1259" s="171">
        <v>10</v>
      </c>
      <c r="F1259" s="159" t="s">
        <v>411</v>
      </c>
      <c r="G1259" s="160">
        <v>0</v>
      </c>
      <c r="H1259" s="160">
        <v>0</v>
      </c>
      <c r="I1259" s="160">
        <f t="shared" si="340"/>
        <v>0</v>
      </c>
      <c r="J1259" s="160">
        <f t="shared" si="341"/>
        <v>0</v>
      </c>
      <c r="K1259" s="160">
        <f t="shared" si="342"/>
        <v>0</v>
      </c>
      <c r="L1259" s="165">
        <f t="shared" si="343"/>
        <v>0</v>
      </c>
      <c r="M1259" s="28"/>
    </row>
    <row r="1260" spans="1:13" s="10" customFormat="1" ht="8.4" x14ac:dyDescent="0.15">
      <c r="A1260" s="333"/>
      <c r="B1260" s="333"/>
      <c r="C1260" s="176"/>
      <c r="D1260" s="203" t="s">
        <v>13</v>
      </c>
      <c r="E1260" s="160"/>
      <c r="F1260" s="159"/>
      <c r="G1260" s="160"/>
      <c r="H1260" s="160"/>
      <c r="I1260" s="160"/>
      <c r="J1260" s="172">
        <f>SUM(J1249:J1259)</f>
        <v>0</v>
      </c>
      <c r="K1260" s="172">
        <f>SUM(K1249:K1259)</f>
        <v>0</v>
      </c>
      <c r="L1260" s="204">
        <f>SUM(L1249:L1259)</f>
        <v>0</v>
      </c>
      <c r="M1260" s="28"/>
    </row>
    <row r="1261" spans="1:13" s="10" customFormat="1" ht="8.4" x14ac:dyDescent="0.15">
      <c r="A1261" s="333"/>
      <c r="B1261" s="333"/>
      <c r="C1261" s="342"/>
      <c r="D1261" s="32"/>
      <c r="E1261" s="174"/>
      <c r="F1261" s="173"/>
      <c r="G1261" s="174"/>
      <c r="H1261" s="174"/>
      <c r="I1261" s="174"/>
      <c r="J1261" s="174"/>
      <c r="K1261" s="174"/>
      <c r="L1261" s="175"/>
      <c r="M1261" s="28"/>
    </row>
    <row r="1262" spans="1:13" s="10" customFormat="1" ht="8.4" x14ac:dyDescent="0.15">
      <c r="A1262" s="333"/>
      <c r="B1262" s="333"/>
      <c r="C1262" s="176"/>
      <c r="D1262" s="170"/>
      <c r="E1262" s="171"/>
      <c r="F1262" s="159"/>
      <c r="G1262" s="160"/>
      <c r="H1262" s="160"/>
      <c r="I1262" s="160"/>
      <c r="J1262" s="160"/>
      <c r="K1262" s="160"/>
      <c r="L1262" s="165"/>
      <c r="M1262" s="28"/>
    </row>
    <row r="1263" spans="1:13" s="10" customFormat="1" ht="8.4" x14ac:dyDescent="0.15">
      <c r="A1263" s="333"/>
      <c r="B1263" s="333"/>
      <c r="C1263" s="344" t="s">
        <v>1245</v>
      </c>
      <c r="D1263" s="184" t="s">
        <v>77</v>
      </c>
      <c r="E1263" s="201"/>
      <c r="F1263" s="202"/>
      <c r="G1263" s="160"/>
      <c r="H1263" s="160"/>
      <c r="I1263" s="160"/>
      <c r="J1263" s="160"/>
      <c r="K1263" s="160"/>
      <c r="L1263" s="165"/>
      <c r="M1263" s="28"/>
    </row>
    <row r="1264" spans="1:13" s="10" customFormat="1" ht="8.4" x14ac:dyDescent="0.15">
      <c r="A1264" s="333"/>
      <c r="B1264" s="333"/>
      <c r="C1264" s="341" t="s">
        <v>1246</v>
      </c>
      <c r="D1264" s="169" t="s">
        <v>125</v>
      </c>
      <c r="E1264" s="201"/>
      <c r="F1264" s="202"/>
      <c r="G1264" s="160"/>
      <c r="H1264" s="160"/>
      <c r="I1264" s="160"/>
      <c r="J1264" s="160"/>
      <c r="K1264" s="160"/>
      <c r="L1264" s="165"/>
      <c r="M1264" s="28"/>
    </row>
    <row r="1265" spans="1:13" s="10" customFormat="1" ht="25.2" x14ac:dyDescent="0.15">
      <c r="A1265" s="333"/>
      <c r="B1265" s="333"/>
      <c r="C1265" s="176" t="s">
        <v>1247</v>
      </c>
      <c r="D1265" s="170" t="s">
        <v>412</v>
      </c>
      <c r="E1265" s="171">
        <v>13</v>
      </c>
      <c r="F1265" s="159" t="s">
        <v>222</v>
      </c>
      <c r="G1265" s="160">
        <v>0</v>
      </c>
      <c r="H1265" s="160">
        <v>0</v>
      </c>
      <c r="I1265" s="160">
        <f t="shared" ref="I1265:I1288" si="344">G1265+H1265</f>
        <v>0</v>
      </c>
      <c r="J1265" s="160">
        <f t="shared" ref="J1265:J1288" si="345">TRUNC(E1265*G1265,2)</f>
        <v>0</v>
      </c>
      <c r="K1265" s="160">
        <f t="shared" ref="K1265:K1288" si="346">L1265-J1265</f>
        <v>0</v>
      </c>
      <c r="L1265" s="165">
        <f t="shared" ref="L1265:L1288" si="347">TRUNC(E1265*I1265,2)</f>
        <v>0</v>
      </c>
      <c r="M1265" s="28"/>
    </row>
    <row r="1266" spans="1:13" s="10" customFormat="1" ht="25.2" x14ac:dyDescent="0.15">
      <c r="A1266" s="333"/>
      <c r="B1266" s="333"/>
      <c r="C1266" s="176" t="s">
        <v>1248</v>
      </c>
      <c r="D1266" s="170" t="s">
        <v>413</v>
      </c>
      <c r="E1266" s="171">
        <v>6</v>
      </c>
      <c r="F1266" s="159" t="s">
        <v>222</v>
      </c>
      <c r="G1266" s="160">
        <v>0</v>
      </c>
      <c r="H1266" s="160">
        <v>0</v>
      </c>
      <c r="I1266" s="160">
        <f t="shared" si="344"/>
        <v>0</v>
      </c>
      <c r="J1266" s="160">
        <f t="shared" si="345"/>
        <v>0</v>
      </c>
      <c r="K1266" s="160">
        <f t="shared" si="346"/>
        <v>0</v>
      </c>
      <c r="L1266" s="165">
        <f t="shared" si="347"/>
        <v>0</v>
      </c>
      <c r="M1266" s="28"/>
    </row>
    <row r="1267" spans="1:13" s="10" customFormat="1" ht="25.2" x14ac:dyDescent="0.15">
      <c r="A1267" s="333"/>
      <c r="B1267" s="333"/>
      <c r="C1267" s="176" t="s">
        <v>1249</v>
      </c>
      <c r="D1267" s="170" t="s">
        <v>414</v>
      </c>
      <c r="E1267" s="358">
        <v>13</v>
      </c>
      <c r="F1267" s="159" t="s">
        <v>222</v>
      </c>
      <c r="G1267" s="160">
        <v>0</v>
      </c>
      <c r="H1267" s="160">
        <v>0</v>
      </c>
      <c r="I1267" s="160">
        <f t="shared" si="344"/>
        <v>0</v>
      </c>
      <c r="J1267" s="160">
        <f t="shared" si="345"/>
        <v>0</v>
      </c>
      <c r="K1267" s="160">
        <f t="shared" si="346"/>
        <v>0</v>
      </c>
      <c r="L1267" s="165">
        <f t="shared" si="347"/>
        <v>0</v>
      </c>
      <c r="M1267" s="28"/>
    </row>
    <row r="1268" spans="1:13" s="10" customFormat="1" ht="25.2" x14ac:dyDescent="0.15">
      <c r="A1268" s="333"/>
      <c r="B1268" s="333"/>
      <c r="C1268" s="176" t="s">
        <v>1250</v>
      </c>
      <c r="D1268" s="170" t="s">
        <v>415</v>
      </c>
      <c r="E1268" s="171">
        <v>1</v>
      </c>
      <c r="F1268" s="159" t="s">
        <v>222</v>
      </c>
      <c r="G1268" s="160">
        <v>0</v>
      </c>
      <c r="H1268" s="160">
        <v>0</v>
      </c>
      <c r="I1268" s="160">
        <f t="shared" si="344"/>
        <v>0</v>
      </c>
      <c r="J1268" s="160">
        <f t="shared" si="345"/>
        <v>0</v>
      </c>
      <c r="K1268" s="160">
        <f t="shared" si="346"/>
        <v>0</v>
      </c>
      <c r="L1268" s="165">
        <f t="shared" si="347"/>
        <v>0</v>
      </c>
      <c r="M1268" s="28"/>
    </row>
    <row r="1269" spans="1:13" s="10" customFormat="1" ht="25.2" x14ac:dyDescent="0.15">
      <c r="A1269" s="333"/>
      <c r="B1269" s="333"/>
      <c r="C1269" s="176" t="s">
        <v>1251</v>
      </c>
      <c r="D1269" s="170" t="s">
        <v>416</v>
      </c>
      <c r="E1269" s="171">
        <v>7</v>
      </c>
      <c r="F1269" s="159" t="s">
        <v>222</v>
      </c>
      <c r="G1269" s="160">
        <v>0</v>
      </c>
      <c r="H1269" s="160">
        <v>0</v>
      </c>
      <c r="I1269" s="160">
        <f t="shared" si="344"/>
        <v>0</v>
      </c>
      <c r="J1269" s="160">
        <f t="shared" si="345"/>
        <v>0</v>
      </c>
      <c r="K1269" s="160">
        <f t="shared" si="346"/>
        <v>0</v>
      </c>
      <c r="L1269" s="165">
        <f t="shared" si="347"/>
        <v>0</v>
      </c>
      <c r="M1269" s="28"/>
    </row>
    <row r="1270" spans="1:13" s="10" customFormat="1" ht="25.2" x14ac:dyDescent="0.15">
      <c r="A1270" s="333"/>
      <c r="B1270" s="333"/>
      <c r="C1270" s="176" t="s">
        <v>1252</v>
      </c>
      <c r="D1270" s="170" t="s">
        <v>417</v>
      </c>
      <c r="E1270" s="171">
        <v>4</v>
      </c>
      <c r="F1270" s="159" t="s">
        <v>222</v>
      </c>
      <c r="G1270" s="160">
        <v>0</v>
      </c>
      <c r="H1270" s="160">
        <v>0</v>
      </c>
      <c r="I1270" s="160">
        <f t="shared" si="344"/>
        <v>0</v>
      </c>
      <c r="J1270" s="160">
        <f t="shared" si="345"/>
        <v>0</v>
      </c>
      <c r="K1270" s="160">
        <f t="shared" si="346"/>
        <v>0</v>
      </c>
      <c r="L1270" s="165">
        <f t="shared" si="347"/>
        <v>0</v>
      </c>
      <c r="M1270" s="28"/>
    </row>
    <row r="1271" spans="1:13" s="10" customFormat="1" ht="25.2" x14ac:dyDescent="0.15">
      <c r="A1271" s="333"/>
      <c r="B1271" s="333"/>
      <c r="C1271" s="176" t="s">
        <v>1253</v>
      </c>
      <c r="D1271" s="170" t="s">
        <v>418</v>
      </c>
      <c r="E1271" s="171">
        <v>14</v>
      </c>
      <c r="F1271" s="159" t="s">
        <v>222</v>
      </c>
      <c r="G1271" s="160">
        <v>0</v>
      </c>
      <c r="H1271" s="160">
        <v>0</v>
      </c>
      <c r="I1271" s="160">
        <f t="shared" si="344"/>
        <v>0</v>
      </c>
      <c r="J1271" s="160">
        <f t="shared" si="345"/>
        <v>0</v>
      </c>
      <c r="K1271" s="160">
        <f t="shared" si="346"/>
        <v>0</v>
      </c>
      <c r="L1271" s="165">
        <f t="shared" si="347"/>
        <v>0</v>
      </c>
      <c r="M1271" s="28"/>
    </row>
    <row r="1272" spans="1:13" s="10" customFormat="1" ht="25.2" x14ac:dyDescent="0.15">
      <c r="A1272" s="333"/>
      <c r="B1272" s="333"/>
      <c r="C1272" s="176" t="s">
        <v>1254</v>
      </c>
      <c r="D1272" s="170" t="s">
        <v>419</v>
      </c>
      <c r="E1272" s="171">
        <v>16</v>
      </c>
      <c r="F1272" s="159" t="s">
        <v>222</v>
      </c>
      <c r="G1272" s="160">
        <v>0</v>
      </c>
      <c r="H1272" s="160">
        <v>0</v>
      </c>
      <c r="I1272" s="160">
        <f t="shared" si="344"/>
        <v>0</v>
      </c>
      <c r="J1272" s="160">
        <f t="shared" si="345"/>
        <v>0</v>
      </c>
      <c r="K1272" s="160">
        <f t="shared" si="346"/>
        <v>0</v>
      </c>
      <c r="L1272" s="165">
        <f t="shared" si="347"/>
        <v>0</v>
      </c>
      <c r="M1272" s="28"/>
    </row>
    <row r="1273" spans="1:13" s="10" customFormat="1" ht="25.2" x14ac:dyDescent="0.15">
      <c r="A1273" s="333"/>
      <c r="B1273" s="333"/>
      <c r="C1273" s="176" t="s">
        <v>1255</v>
      </c>
      <c r="D1273" s="170" t="s">
        <v>420</v>
      </c>
      <c r="E1273" s="171">
        <v>3</v>
      </c>
      <c r="F1273" s="159" t="s">
        <v>222</v>
      </c>
      <c r="G1273" s="160">
        <v>0</v>
      </c>
      <c r="H1273" s="160">
        <v>0</v>
      </c>
      <c r="I1273" s="160">
        <f t="shared" si="344"/>
        <v>0</v>
      </c>
      <c r="J1273" s="160">
        <f t="shared" si="345"/>
        <v>0</v>
      </c>
      <c r="K1273" s="160">
        <f t="shared" si="346"/>
        <v>0</v>
      </c>
      <c r="L1273" s="165">
        <f t="shared" si="347"/>
        <v>0</v>
      </c>
      <c r="M1273" s="28"/>
    </row>
    <row r="1274" spans="1:13" s="10" customFormat="1" ht="25.2" x14ac:dyDescent="0.15">
      <c r="A1274" s="333"/>
      <c r="B1274" s="333"/>
      <c r="C1274" s="176" t="s">
        <v>1256</v>
      </c>
      <c r="D1274" s="170" t="s">
        <v>1766</v>
      </c>
      <c r="E1274" s="358">
        <v>1</v>
      </c>
      <c r="F1274" s="159" t="s">
        <v>222</v>
      </c>
      <c r="G1274" s="160">
        <v>0</v>
      </c>
      <c r="H1274" s="160">
        <v>0</v>
      </c>
      <c r="I1274" s="160">
        <f t="shared" si="344"/>
        <v>0</v>
      </c>
      <c r="J1274" s="160">
        <f t="shared" si="345"/>
        <v>0</v>
      </c>
      <c r="K1274" s="160">
        <f t="shared" si="346"/>
        <v>0</v>
      </c>
      <c r="L1274" s="165">
        <f t="shared" si="347"/>
        <v>0</v>
      </c>
      <c r="M1274" s="28"/>
    </row>
    <row r="1275" spans="1:13" s="10" customFormat="1" ht="25.2" x14ac:dyDescent="0.15">
      <c r="A1275" s="333"/>
      <c r="B1275" s="333"/>
      <c r="C1275" s="176" t="s">
        <v>1257</v>
      </c>
      <c r="D1275" s="170" t="s">
        <v>1767</v>
      </c>
      <c r="E1275" s="358">
        <v>1</v>
      </c>
      <c r="F1275" s="159" t="s">
        <v>222</v>
      </c>
      <c r="G1275" s="160">
        <v>0</v>
      </c>
      <c r="H1275" s="160">
        <v>0</v>
      </c>
      <c r="I1275" s="160">
        <f t="shared" si="344"/>
        <v>0</v>
      </c>
      <c r="J1275" s="160">
        <f t="shared" si="345"/>
        <v>0</v>
      </c>
      <c r="K1275" s="160">
        <f t="shared" si="346"/>
        <v>0</v>
      </c>
      <c r="L1275" s="165">
        <f t="shared" si="347"/>
        <v>0</v>
      </c>
      <c r="M1275" s="28"/>
    </row>
    <row r="1276" spans="1:13" s="10" customFormat="1" ht="25.2" x14ac:dyDescent="0.15">
      <c r="A1276" s="333"/>
      <c r="B1276" s="333"/>
      <c r="C1276" s="176" t="s">
        <v>1258</v>
      </c>
      <c r="D1276" s="170" t="s">
        <v>1768</v>
      </c>
      <c r="E1276" s="358">
        <v>1</v>
      </c>
      <c r="F1276" s="159" t="s">
        <v>222</v>
      </c>
      <c r="G1276" s="160">
        <v>0</v>
      </c>
      <c r="H1276" s="160">
        <v>0</v>
      </c>
      <c r="I1276" s="160">
        <f t="shared" si="344"/>
        <v>0</v>
      </c>
      <c r="J1276" s="160">
        <f t="shared" si="345"/>
        <v>0</v>
      </c>
      <c r="K1276" s="160">
        <f t="shared" si="346"/>
        <v>0</v>
      </c>
      <c r="L1276" s="165">
        <f t="shared" si="347"/>
        <v>0</v>
      </c>
      <c r="M1276" s="28"/>
    </row>
    <row r="1277" spans="1:13" s="10" customFormat="1" ht="25.2" x14ac:dyDescent="0.15">
      <c r="A1277" s="333"/>
      <c r="B1277" s="333"/>
      <c r="C1277" s="176" t="s">
        <v>1259</v>
      </c>
      <c r="D1277" s="170" t="s">
        <v>1769</v>
      </c>
      <c r="E1277" s="358">
        <v>1</v>
      </c>
      <c r="F1277" s="159" t="s">
        <v>222</v>
      </c>
      <c r="G1277" s="160">
        <v>0</v>
      </c>
      <c r="H1277" s="160">
        <v>0</v>
      </c>
      <c r="I1277" s="160">
        <f t="shared" si="344"/>
        <v>0</v>
      </c>
      <c r="J1277" s="160">
        <f t="shared" si="345"/>
        <v>0</v>
      </c>
      <c r="K1277" s="160">
        <f t="shared" si="346"/>
        <v>0</v>
      </c>
      <c r="L1277" s="165">
        <f t="shared" si="347"/>
        <v>0</v>
      </c>
      <c r="M1277" s="28"/>
    </row>
    <row r="1278" spans="1:13" s="10" customFormat="1" ht="25.2" x14ac:dyDescent="0.15">
      <c r="A1278" s="333"/>
      <c r="B1278" s="333"/>
      <c r="C1278" s="176" t="s">
        <v>1260</v>
      </c>
      <c r="D1278" s="170" t="s">
        <v>1770</v>
      </c>
      <c r="E1278" s="358">
        <v>3</v>
      </c>
      <c r="F1278" s="159" t="s">
        <v>222</v>
      </c>
      <c r="G1278" s="160">
        <v>0</v>
      </c>
      <c r="H1278" s="160">
        <v>0</v>
      </c>
      <c r="I1278" s="160">
        <f t="shared" si="344"/>
        <v>0</v>
      </c>
      <c r="J1278" s="160">
        <f t="shared" si="345"/>
        <v>0</v>
      </c>
      <c r="K1278" s="160">
        <f t="shared" si="346"/>
        <v>0</v>
      </c>
      <c r="L1278" s="165">
        <f t="shared" si="347"/>
        <v>0</v>
      </c>
      <c r="M1278" s="28"/>
    </row>
    <row r="1279" spans="1:13" s="10" customFormat="1" ht="25.2" x14ac:dyDescent="0.15">
      <c r="A1279" s="333"/>
      <c r="B1279" s="333"/>
      <c r="C1279" s="176" t="s">
        <v>1261</v>
      </c>
      <c r="D1279" s="170" t="s">
        <v>1771</v>
      </c>
      <c r="E1279" s="171">
        <v>1</v>
      </c>
      <c r="F1279" s="159" t="s">
        <v>222</v>
      </c>
      <c r="G1279" s="160">
        <v>0</v>
      </c>
      <c r="H1279" s="160">
        <v>0</v>
      </c>
      <c r="I1279" s="160">
        <f t="shared" si="344"/>
        <v>0</v>
      </c>
      <c r="J1279" s="160">
        <f t="shared" si="345"/>
        <v>0</v>
      </c>
      <c r="K1279" s="160">
        <f t="shared" si="346"/>
        <v>0</v>
      </c>
      <c r="L1279" s="165">
        <f t="shared" si="347"/>
        <v>0</v>
      </c>
      <c r="M1279" s="28"/>
    </row>
    <row r="1280" spans="1:13" s="10" customFormat="1" ht="25.2" x14ac:dyDescent="0.15">
      <c r="A1280" s="333"/>
      <c r="B1280" s="333"/>
      <c r="C1280" s="176" t="s">
        <v>1262</v>
      </c>
      <c r="D1280" s="356" t="s">
        <v>1764</v>
      </c>
      <c r="E1280" s="358">
        <v>5</v>
      </c>
      <c r="F1280" s="159" t="s">
        <v>222</v>
      </c>
      <c r="G1280" s="160">
        <v>0</v>
      </c>
      <c r="H1280" s="160">
        <v>0</v>
      </c>
      <c r="I1280" s="160">
        <f t="shared" ref="I1280:I1281" si="348">G1280+H1280</f>
        <v>0</v>
      </c>
      <c r="J1280" s="160">
        <f t="shared" ref="J1280:J1281" si="349">TRUNC(E1280*G1280,2)</f>
        <v>0</v>
      </c>
      <c r="K1280" s="160">
        <f t="shared" ref="K1280:K1281" si="350">L1280-J1280</f>
        <v>0</v>
      </c>
      <c r="L1280" s="165">
        <f t="shared" ref="L1280:L1281" si="351">TRUNC(E1280*I1280,2)</f>
        <v>0</v>
      </c>
      <c r="M1280" s="28"/>
    </row>
    <row r="1281" spans="1:13" s="10" customFormat="1" ht="25.2" x14ac:dyDescent="0.15">
      <c r="A1281" s="333"/>
      <c r="B1281" s="333"/>
      <c r="C1281" s="176" t="s">
        <v>1263</v>
      </c>
      <c r="D1281" s="356" t="s">
        <v>1765</v>
      </c>
      <c r="E1281" s="358">
        <v>2</v>
      </c>
      <c r="F1281" s="159" t="s">
        <v>222</v>
      </c>
      <c r="G1281" s="160">
        <v>0</v>
      </c>
      <c r="H1281" s="160">
        <v>0</v>
      </c>
      <c r="I1281" s="160">
        <f t="shared" si="348"/>
        <v>0</v>
      </c>
      <c r="J1281" s="160">
        <f t="shared" si="349"/>
        <v>0</v>
      </c>
      <c r="K1281" s="160">
        <f t="shared" si="350"/>
        <v>0</v>
      </c>
      <c r="L1281" s="165">
        <f t="shared" si="351"/>
        <v>0</v>
      </c>
      <c r="M1281" s="28"/>
    </row>
    <row r="1282" spans="1:13" s="10" customFormat="1" ht="25.2" x14ac:dyDescent="0.15">
      <c r="A1282" s="333"/>
      <c r="B1282" s="333"/>
      <c r="C1282" s="176" t="s">
        <v>1264</v>
      </c>
      <c r="D1282" s="170" t="s">
        <v>1772</v>
      </c>
      <c r="E1282" s="358">
        <v>14</v>
      </c>
      <c r="F1282" s="159" t="s">
        <v>222</v>
      </c>
      <c r="G1282" s="160">
        <v>0</v>
      </c>
      <c r="H1282" s="160">
        <v>0</v>
      </c>
      <c r="I1282" s="160">
        <f t="shared" si="344"/>
        <v>0</v>
      </c>
      <c r="J1282" s="160">
        <f t="shared" si="345"/>
        <v>0</v>
      </c>
      <c r="K1282" s="160">
        <f t="shared" si="346"/>
        <v>0</v>
      </c>
      <c r="L1282" s="165">
        <f t="shared" si="347"/>
        <v>0</v>
      </c>
      <c r="M1282" s="28"/>
    </row>
    <row r="1283" spans="1:13" s="10" customFormat="1" ht="25.2" x14ac:dyDescent="0.15">
      <c r="A1283" s="333"/>
      <c r="B1283" s="333"/>
      <c r="C1283" s="176" t="s">
        <v>1265</v>
      </c>
      <c r="D1283" s="170" t="s">
        <v>1773</v>
      </c>
      <c r="E1283" s="171">
        <v>1</v>
      </c>
      <c r="F1283" s="159" t="s">
        <v>222</v>
      </c>
      <c r="G1283" s="160">
        <v>0</v>
      </c>
      <c r="H1283" s="160">
        <v>0</v>
      </c>
      <c r="I1283" s="160">
        <f t="shared" si="344"/>
        <v>0</v>
      </c>
      <c r="J1283" s="160">
        <f t="shared" si="345"/>
        <v>0</v>
      </c>
      <c r="K1283" s="160">
        <f t="shared" si="346"/>
        <v>0</v>
      </c>
      <c r="L1283" s="165">
        <f t="shared" si="347"/>
        <v>0</v>
      </c>
      <c r="M1283" s="28"/>
    </row>
    <row r="1284" spans="1:13" s="10" customFormat="1" ht="33.6" x14ac:dyDescent="0.15">
      <c r="A1284" s="333"/>
      <c r="B1284" s="333"/>
      <c r="C1284" s="176" t="s">
        <v>1266</v>
      </c>
      <c r="D1284" s="170" t="s">
        <v>421</v>
      </c>
      <c r="E1284" s="358">
        <v>17</v>
      </c>
      <c r="F1284" s="159" t="s">
        <v>222</v>
      </c>
      <c r="G1284" s="160">
        <v>0</v>
      </c>
      <c r="H1284" s="160">
        <v>0</v>
      </c>
      <c r="I1284" s="160">
        <f t="shared" si="344"/>
        <v>0</v>
      </c>
      <c r="J1284" s="160">
        <f t="shared" si="345"/>
        <v>0</v>
      </c>
      <c r="K1284" s="160">
        <f t="shared" si="346"/>
        <v>0</v>
      </c>
      <c r="L1284" s="165">
        <f t="shared" si="347"/>
        <v>0</v>
      </c>
      <c r="M1284" s="28"/>
    </row>
    <row r="1285" spans="1:13" s="10" customFormat="1" ht="33.6" x14ac:dyDescent="0.15">
      <c r="A1285" s="333"/>
      <c r="B1285" s="333"/>
      <c r="C1285" s="176" t="s">
        <v>1267</v>
      </c>
      <c r="D1285" s="170" t="s">
        <v>422</v>
      </c>
      <c r="E1285" s="171">
        <v>1</v>
      </c>
      <c r="F1285" s="159" t="s">
        <v>222</v>
      </c>
      <c r="G1285" s="160">
        <v>0</v>
      </c>
      <c r="H1285" s="160">
        <v>0</v>
      </c>
      <c r="I1285" s="160">
        <f t="shared" si="344"/>
        <v>0</v>
      </c>
      <c r="J1285" s="160">
        <f t="shared" si="345"/>
        <v>0</v>
      </c>
      <c r="K1285" s="160">
        <f t="shared" si="346"/>
        <v>0</v>
      </c>
      <c r="L1285" s="165">
        <f t="shared" si="347"/>
        <v>0</v>
      </c>
      <c r="M1285" s="28"/>
    </row>
    <row r="1286" spans="1:13" s="10" customFormat="1" ht="42" x14ac:dyDescent="0.15">
      <c r="A1286" s="333"/>
      <c r="B1286" s="333"/>
      <c r="C1286" s="176" t="s">
        <v>1268</v>
      </c>
      <c r="D1286" s="170" t="s">
        <v>423</v>
      </c>
      <c r="E1286" s="171">
        <v>1</v>
      </c>
      <c r="F1286" s="159" t="s">
        <v>222</v>
      </c>
      <c r="G1286" s="160">
        <v>0</v>
      </c>
      <c r="H1286" s="160">
        <v>0</v>
      </c>
      <c r="I1286" s="160">
        <f t="shared" si="344"/>
        <v>0</v>
      </c>
      <c r="J1286" s="160">
        <f t="shared" si="345"/>
        <v>0</v>
      </c>
      <c r="K1286" s="160">
        <f t="shared" si="346"/>
        <v>0</v>
      </c>
      <c r="L1286" s="165">
        <f t="shared" si="347"/>
        <v>0</v>
      </c>
      <c r="M1286" s="28"/>
    </row>
    <row r="1287" spans="1:13" s="10" customFormat="1" ht="42" x14ac:dyDescent="0.15">
      <c r="A1287" s="333"/>
      <c r="B1287" s="333"/>
      <c r="C1287" s="176" t="s">
        <v>1269</v>
      </c>
      <c r="D1287" s="170" t="s">
        <v>424</v>
      </c>
      <c r="E1287" s="171">
        <v>1</v>
      </c>
      <c r="F1287" s="159" t="s">
        <v>222</v>
      </c>
      <c r="G1287" s="160">
        <v>0</v>
      </c>
      <c r="H1287" s="160">
        <v>0</v>
      </c>
      <c r="I1287" s="160">
        <f t="shared" ref="I1287" si="352">G1287+H1287</f>
        <v>0</v>
      </c>
      <c r="J1287" s="160">
        <f t="shared" ref="J1287" si="353">TRUNC(E1287*G1287,2)</f>
        <v>0</v>
      </c>
      <c r="K1287" s="160">
        <f t="shared" ref="K1287" si="354">L1287-J1287</f>
        <v>0</v>
      </c>
      <c r="L1287" s="165">
        <f t="shared" ref="L1287" si="355">TRUNC(E1287*I1287,2)</f>
        <v>0</v>
      </c>
      <c r="M1287" s="28"/>
    </row>
    <row r="1288" spans="1:13" s="10" customFormat="1" ht="25.2" x14ac:dyDescent="0.15">
      <c r="A1288" s="333"/>
      <c r="B1288" s="333"/>
      <c r="C1288" s="176" t="s">
        <v>1775</v>
      </c>
      <c r="D1288" s="356" t="s">
        <v>1774</v>
      </c>
      <c r="E1288" s="358">
        <v>1</v>
      </c>
      <c r="F1288" s="159" t="s">
        <v>222</v>
      </c>
      <c r="G1288" s="160">
        <v>0</v>
      </c>
      <c r="H1288" s="160">
        <v>0</v>
      </c>
      <c r="I1288" s="160">
        <f t="shared" si="344"/>
        <v>0</v>
      </c>
      <c r="J1288" s="160">
        <f t="shared" si="345"/>
        <v>0</v>
      </c>
      <c r="K1288" s="160">
        <f t="shared" si="346"/>
        <v>0</v>
      </c>
      <c r="L1288" s="165">
        <f t="shared" si="347"/>
        <v>0</v>
      </c>
      <c r="M1288" s="28"/>
    </row>
    <row r="1289" spans="1:13" s="10" customFormat="1" ht="8.4" x14ac:dyDescent="0.15">
      <c r="A1289" s="333"/>
      <c r="B1289" s="333"/>
      <c r="C1289" s="176"/>
      <c r="D1289" s="203" t="s">
        <v>13</v>
      </c>
      <c r="E1289" s="160"/>
      <c r="F1289" s="159"/>
      <c r="G1289" s="160"/>
      <c r="H1289" s="160"/>
      <c r="I1289" s="160"/>
      <c r="J1289" s="172">
        <f>SUM(J1265:J1288)</f>
        <v>0</v>
      </c>
      <c r="K1289" s="172">
        <f>SUM(K1265:K1288)</f>
        <v>0</v>
      </c>
      <c r="L1289" s="204">
        <f>SUM(L1265:L1288)</f>
        <v>0</v>
      </c>
      <c r="M1289" s="28"/>
    </row>
    <row r="1290" spans="1:13" s="10" customFormat="1" ht="8.4" x14ac:dyDescent="0.15">
      <c r="A1290" s="333"/>
      <c r="B1290" s="333"/>
      <c r="C1290" s="342"/>
      <c r="D1290" s="32"/>
      <c r="E1290" s="174"/>
      <c r="F1290" s="173"/>
      <c r="G1290" s="174"/>
      <c r="H1290" s="174"/>
      <c r="I1290" s="174"/>
      <c r="J1290" s="174"/>
      <c r="K1290" s="174"/>
      <c r="L1290" s="175"/>
      <c r="M1290" s="28"/>
    </row>
    <row r="1291" spans="1:13" s="10" customFormat="1" ht="8.4" x14ac:dyDescent="0.15">
      <c r="A1291" s="333"/>
      <c r="B1291" s="333"/>
      <c r="C1291" s="343"/>
      <c r="D1291" s="205" t="s">
        <v>214</v>
      </c>
      <c r="E1291" s="206"/>
      <c r="F1291" s="207"/>
      <c r="G1291" s="206"/>
      <c r="H1291" s="206"/>
      <c r="I1291" s="206"/>
      <c r="J1291" s="208">
        <f>J1177+J1189+J1203+J1213+J1223+J1232+J1245+J1260+J1289</f>
        <v>0</v>
      </c>
      <c r="K1291" s="208">
        <f>K1177+K1189+K1203+K1213+K1223+K1232+K1245+K1260+K1289</f>
        <v>0</v>
      </c>
      <c r="L1291" s="209">
        <f>L1177+L1189+L1203+L1213+L1223+L1232+L1245+L1260+L1289</f>
        <v>0</v>
      </c>
      <c r="M1291" s="28"/>
    </row>
    <row r="1292" spans="1:13" s="10" customFormat="1" ht="8.4" x14ac:dyDescent="0.15">
      <c r="A1292" s="333"/>
      <c r="B1292" s="333"/>
      <c r="C1292" s="176"/>
      <c r="D1292" s="170"/>
      <c r="E1292" s="171"/>
      <c r="F1292" s="159"/>
      <c r="G1292" s="160"/>
      <c r="H1292" s="160"/>
      <c r="I1292" s="160"/>
      <c r="J1292" s="160"/>
      <c r="K1292" s="160"/>
      <c r="L1292" s="165"/>
      <c r="M1292" s="28"/>
    </row>
    <row r="1293" spans="1:13" s="10" customFormat="1" ht="8.4" x14ac:dyDescent="0.15">
      <c r="A1293" s="333"/>
      <c r="B1293" s="333"/>
      <c r="C1293" s="344">
        <v>14</v>
      </c>
      <c r="D1293" s="184" t="s">
        <v>407</v>
      </c>
      <c r="E1293" s="201"/>
      <c r="F1293" s="202"/>
      <c r="G1293" s="160"/>
      <c r="H1293" s="160"/>
      <c r="I1293" s="160"/>
      <c r="J1293" s="160"/>
      <c r="K1293" s="160"/>
      <c r="L1293" s="165"/>
      <c r="M1293" s="28"/>
    </row>
    <row r="1294" spans="1:13" s="10" customFormat="1" ht="50.4" x14ac:dyDescent="0.15">
      <c r="A1294" s="333"/>
      <c r="B1294" s="333"/>
      <c r="C1294" s="176" t="s">
        <v>113</v>
      </c>
      <c r="D1294" s="170" t="s">
        <v>1776</v>
      </c>
      <c r="E1294" s="171">
        <v>1</v>
      </c>
      <c r="F1294" s="159" t="s">
        <v>222</v>
      </c>
      <c r="G1294" s="160">
        <v>0</v>
      </c>
      <c r="H1294" s="160">
        <v>0</v>
      </c>
      <c r="I1294" s="160">
        <f>G1294+H1294</f>
        <v>0</v>
      </c>
      <c r="J1294" s="160">
        <f>TRUNC(E1294*G1294,2)</f>
        <v>0</v>
      </c>
      <c r="K1294" s="160">
        <f>L1294-J1294</f>
        <v>0</v>
      </c>
      <c r="L1294" s="165">
        <f>TRUNC(E1294*I1294,2)</f>
        <v>0</v>
      </c>
      <c r="M1294" s="28"/>
    </row>
    <row r="1295" spans="1:13" s="10" customFormat="1" ht="50.4" x14ac:dyDescent="0.15">
      <c r="A1295" s="333"/>
      <c r="B1295" s="333"/>
      <c r="C1295" s="176" t="s">
        <v>114</v>
      </c>
      <c r="D1295" s="170" t="s">
        <v>1777</v>
      </c>
      <c r="E1295" s="171">
        <v>1</v>
      </c>
      <c r="F1295" s="159" t="s">
        <v>222</v>
      </c>
      <c r="G1295" s="160">
        <v>0</v>
      </c>
      <c r="H1295" s="160">
        <v>0</v>
      </c>
      <c r="I1295" s="160">
        <f>G1295+H1295</f>
        <v>0</v>
      </c>
      <c r="J1295" s="160">
        <f>TRUNC(E1295*G1295,2)</f>
        <v>0</v>
      </c>
      <c r="K1295" s="160">
        <f>L1295-J1295</f>
        <v>0</v>
      </c>
      <c r="L1295" s="165">
        <f>TRUNC(E1295*I1295,2)</f>
        <v>0</v>
      </c>
      <c r="M1295" s="28"/>
    </row>
    <row r="1296" spans="1:13" s="10" customFormat="1" ht="8.4" x14ac:dyDescent="0.15">
      <c r="A1296" s="333"/>
      <c r="B1296" s="333"/>
      <c r="C1296" s="176"/>
      <c r="D1296" s="203" t="s">
        <v>13</v>
      </c>
      <c r="E1296" s="160"/>
      <c r="F1296" s="159"/>
      <c r="G1296" s="160"/>
      <c r="H1296" s="160"/>
      <c r="I1296" s="160"/>
      <c r="J1296" s="172">
        <f>SUM(J1294:J1295)</f>
        <v>0</v>
      </c>
      <c r="K1296" s="172">
        <f>SUM(K1294:K1295)</f>
        <v>0</v>
      </c>
      <c r="L1296" s="204">
        <f>SUM(L1294:L1295)</f>
        <v>0</v>
      </c>
      <c r="M1296" s="28"/>
    </row>
    <row r="1297" spans="1:13" s="10" customFormat="1" ht="8.4" x14ac:dyDescent="0.15">
      <c r="A1297" s="333"/>
      <c r="B1297" s="333"/>
      <c r="C1297" s="342"/>
      <c r="D1297" s="32"/>
      <c r="E1297" s="174"/>
      <c r="F1297" s="173"/>
      <c r="G1297" s="174"/>
      <c r="H1297" s="174"/>
      <c r="I1297" s="174"/>
      <c r="J1297" s="174"/>
      <c r="K1297" s="174"/>
      <c r="L1297" s="175"/>
      <c r="M1297" s="28"/>
    </row>
    <row r="1298" spans="1:13" s="10" customFormat="1" ht="8.4" x14ac:dyDescent="0.15">
      <c r="A1298" s="333"/>
      <c r="B1298" s="333"/>
      <c r="C1298" s="343"/>
      <c r="D1298" s="205" t="s">
        <v>570</v>
      </c>
      <c r="E1298" s="206"/>
      <c r="F1298" s="207"/>
      <c r="G1298" s="206"/>
      <c r="H1298" s="206"/>
      <c r="I1298" s="206"/>
      <c r="J1298" s="208">
        <f>J1296</f>
        <v>0</v>
      </c>
      <c r="K1298" s="208">
        <f>K1296</f>
        <v>0</v>
      </c>
      <c r="L1298" s="209">
        <f>J1298+K1298</f>
        <v>0</v>
      </c>
      <c r="M1298" s="28"/>
    </row>
    <row r="1299" spans="1:13" s="10" customFormat="1" ht="8.4" x14ac:dyDescent="0.15">
      <c r="A1299" s="333"/>
      <c r="B1299" s="333"/>
      <c r="C1299" s="176"/>
      <c r="D1299" s="170"/>
      <c r="E1299" s="171"/>
      <c r="F1299" s="159"/>
      <c r="G1299" s="160"/>
      <c r="H1299" s="160"/>
      <c r="I1299" s="160"/>
      <c r="J1299" s="160"/>
      <c r="K1299" s="160"/>
      <c r="L1299" s="165"/>
      <c r="M1299" s="28"/>
    </row>
    <row r="1300" spans="1:13" s="10" customFormat="1" ht="8.4" x14ac:dyDescent="0.15">
      <c r="A1300" s="333"/>
      <c r="B1300" s="333"/>
      <c r="C1300" s="344">
        <v>15</v>
      </c>
      <c r="D1300" s="184" t="s">
        <v>237</v>
      </c>
      <c r="E1300" s="201"/>
      <c r="F1300" s="202"/>
      <c r="G1300" s="160"/>
      <c r="H1300" s="160"/>
      <c r="I1300" s="160"/>
      <c r="J1300" s="160"/>
      <c r="K1300" s="160"/>
      <c r="L1300" s="165"/>
      <c r="M1300" s="28"/>
    </row>
    <row r="1301" spans="1:13" s="10" customFormat="1" ht="8.4" x14ac:dyDescent="0.15">
      <c r="A1301" s="333"/>
      <c r="B1301" s="333"/>
      <c r="C1301" s="341" t="s">
        <v>1270</v>
      </c>
      <c r="D1301" s="169" t="s">
        <v>544</v>
      </c>
      <c r="E1301" s="201" t="s">
        <v>425</v>
      </c>
      <c r="F1301" s="202"/>
      <c r="G1301" s="160"/>
      <c r="H1301" s="160"/>
      <c r="I1301" s="160"/>
      <c r="J1301" s="160"/>
      <c r="K1301" s="160"/>
      <c r="L1301" s="165"/>
      <c r="M1301" s="28"/>
    </row>
    <row r="1302" spans="1:13" s="10" customFormat="1" ht="8.4" x14ac:dyDescent="0.15">
      <c r="A1302" s="333"/>
      <c r="B1302" s="333"/>
      <c r="C1302" s="176" t="s">
        <v>1271</v>
      </c>
      <c r="D1302" s="170" t="s">
        <v>545</v>
      </c>
      <c r="E1302" s="171">
        <v>4750</v>
      </c>
      <c r="F1302" s="159" t="s">
        <v>11</v>
      </c>
      <c r="G1302" s="160">
        <v>0</v>
      </c>
      <c r="H1302" s="160">
        <v>0</v>
      </c>
      <c r="I1302" s="160">
        <f t="shared" ref="I1302:I1322" si="356">G1302+H1302</f>
        <v>0</v>
      </c>
      <c r="J1302" s="160">
        <f t="shared" ref="J1302:J1322" si="357">TRUNC(E1302*G1302,2)</f>
        <v>0</v>
      </c>
      <c r="K1302" s="160">
        <f t="shared" ref="K1302:K1322" si="358">L1302-J1302</f>
        <v>0</v>
      </c>
      <c r="L1302" s="165">
        <f t="shared" ref="L1302:L1322" si="359">TRUNC(E1302*I1302,2)</f>
        <v>0</v>
      </c>
      <c r="M1302" s="28"/>
    </row>
    <row r="1303" spans="1:13" s="10" customFormat="1" ht="16.8" x14ac:dyDescent="0.15">
      <c r="A1303" s="333"/>
      <c r="B1303" s="333"/>
      <c r="C1303" s="176" t="s">
        <v>1272</v>
      </c>
      <c r="D1303" s="170" t="s">
        <v>546</v>
      </c>
      <c r="E1303" s="171">
        <v>2328</v>
      </c>
      <c r="F1303" s="159" t="s">
        <v>97</v>
      </c>
      <c r="G1303" s="160">
        <v>0</v>
      </c>
      <c r="H1303" s="160">
        <v>0</v>
      </c>
      <c r="I1303" s="160">
        <f t="shared" si="356"/>
        <v>0</v>
      </c>
      <c r="J1303" s="160">
        <f t="shared" si="357"/>
        <v>0</v>
      </c>
      <c r="K1303" s="160">
        <f t="shared" si="358"/>
        <v>0</v>
      </c>
      <c r="L1303" s="165">
        <f t="shared" si="359"/>
        <v>0</v>
      </c>
      <c r="M1303" s="28"/>
    </row>
    <row r="1304" spans="1:13" s="10" customFormat="1" ht="16.8" x14ac:dyDescent="0.15">
      <c r="A1304" s="333"/>
      <c r="B1304" s="333"/>
      <c r="C1304" s="176" t="s">
        <v>1273</v>
      </c>
      <c r="D1304" s="170" t="s">
        <v>547</v>
      </c>
      <c r="E1304" s="171">
        <v>3026</v>
      </c>
      <c r="F1304" s="159" t="s">
        <v>97</v>
      </c>
      <c r="G1304" s="160">
        <v>0</v>
      </c>
      <c r="H1304" s="160">
        <v>0</v>
      </c>
      <c r="I1304" s="160">
        <f t="shared" si="356"/>
        <v>0</v>
      </c>
      <c r="J1304" s="160">
        <f t="shared" si="357"/>
        <v>0</v>
      </c>
      <c r="K1304" s="160">
        <f t="shared" si="358"/>
        <v>0</v>
      </c>
      <c r="L1304" s="165">
        <f t="shared" si="359"/>
        <v>0</v>
      </c>
      <c r="M1304" s="28"/>
    </row>
    <row r="1305" spans="1:13" s="10" customFormat="1" ht="25.2" x14ac:dyDescent="0.15">
      <c r="A1305" s="333"/>
      <c r="B1305" s="333"/>
      <c r="C1305" s="176" t="s">
        <v>1274</v>
      </c>
      <c r="D1305" s="170" t="s">
        <v>1555</v>
      </c>
      <c r="E1305" s="171">
        <v>7762</v>
      </c>
      <c r="F1305" s="159" t="s">
        <v>11</v>
      </c>
      <c r="G1305" s="160">
        <v>0</v>
      </c>
      <c r="H1305" s="160">
        <v>0</v>
      </c>
      <c r="I1305" s="160">
        <f t="shared" si="356"/>
        <v>0</v>
      </c>
      <c r="J1305" s="160">
        <f t="shared" si="357"/>
        <v>0</v>
      </c>
      <c r="K1305" s="160">
        <f t="shared" si="358"/>
        <v>0</v>
      </c>
      <c r="L1305" s="165">
        <f t="shared" si="359"/>
        <v>0</v>
      </c>
      <c r="M1305" s="28"/>
    </row>
    <row r="1306" spans="1:13" s="10" customFormat="1" ht="50.4" x14ac:dyDescent="0.15">
      <c r="A1306" s="333"/>
      <c r="B1306" s="333"/>
      <c r="C1306" s="176" t="s">
        <v>1275</v>
      </c>
      <c r="D1306" s="170" t="s">
        <v>1556</v>
      </c>
      <c r="E1306" s="171">
        <v>7762</v>
      </c>
      <c r="F1306" s="159" t="s">
        <v>11</v>
      </c>
      <c r="G1306" s="160">
        <v>0</v>
      </c>
      <c r="H1306" s="160">
        <v>0</v>
      </c>
      <c r="I1306" s="160">
        <f t="shared" si="356"/>
        <v>0</v>
      </c>
      <c r="J1306" s="160">
        <f t="shared" si="357"/>
        <v>0</v>
      </c>
      <c r="K1306" s="160">
        <f t="shared" si="358"/>
        <v>0</v>
      </c>
      <c r="L1306" s="165">
        <f t="shared" si="359"/>
        <v>0</v>
      </c>
      <c r="M1306" s="28"/>
    </row>
    <row r="1307" spans="1:13" s="10" customFormat="1" ht="33.6" x14ac:dyDescent="0.15">
      <c r="A1307" s="333"/>
      <c r="B1307" s="333"/>
      <c r="C1307" s="176" t="s">
        <v>1276</v>
      </c>
      <c r="D1307" s="170" t="s">
        <v>548</v>
      </c>
      <c r="E1307" s="171">
        <v>316</v>
      </c>
      <c r="F1307" s="159" t="s">
        <v>97</v>
      </c>
      <c r="G1307" s="160">
        <v>0</v>
      </c>
      <c r="H1307" s="160">
        <v>0</v>
      </c>
      <c r="I1307" s="160">
        <f t="shared" si="356"/>
        <v>0</v>
      </c>
      <c r="J1307" s="160">
        <f t="shared" si="357"/>
        <v>0</v>
      </c>
      <c r="K1307" s="160">
        <f t="shared" si="358"/>
        <v>0</v>
      </c>
      <c r="L1307" s="165">
        <f t="shared" si="359"/>
        <v>0</v>
      </c>
      <c r="M1307" s="28"/>
    </row>
    <row r="1308" spans="1:13" s="10" customFormat="1" ht="33.6" x14ac:dyDescent="0.15">
      <c r="A1308" s="333"/>
      <c r="B1308" s="333"/>
      <c r="C1308" s="176" t="s">
        <v>1277</v>
      </c>
      <c r="D1308" s="170" t="s">
        <v>549</v>
      </c>
      <c r="E1308" s="171">
        <v>7762</v>
      </c>
      <c r="F1308" s="159" t="s">
        <v>11</v>
      </c>
      <c r="G1308" s="160">
        <v>0</v>
      </c>
      <c r="H1308" s="160">
        <v>0</v>
      </c>
      <c r="I1308" s="160">
        <f t="shared" si="356"/>
        <v>0</v>
      </c>
      <c r="J1308" s="160">
        <f t="shared" si="357"/>
        <v>0</v>
      </c>
      <c r="K1308" s="160">
        <f t="shared" si="358"/>
        <v>0</v>
      </c>
      <c r="L1308" s="165">
        <f t="shared" si="359"/>
        <v>0</v>
      </c>
      <c r="M1308" s="28"/>
    </row>
    <row r="1309" spans="1:13" s="10" customFormat="1" ht="8.4" x14ac:dyDescent="0.15">
      <c r="A1309" s="333"/>
      <c r="B1309" s="333"/>
      <c r="C1309" s="176"/>
      <c r="D1309" s="203" t="s">
        <v>13</v>
      </c>
      <c r="E1309" s="160"/>
      <c r="F1309" s="159"/>
      <c r="G1309" s="160"/>
      <c r="H1309" s="160"/>
      <c r="I1309" s="160"/>
      <c r="J1309" s="172">
        <f>SUM(J1302:J1308)</f>
        <v>0</v>
      </c>
      <c r="K1309" s="172">
        <f>SUM(K1302:K1308)</f>
        <v>0</v>
      </c>
      <c r="L1309" s="204">
        <f>SUM(L1302:L1308)</f>
        <v>0</v>
      </c>
      <c r="M1309" s="28"/>
    </row>
    <row r="1310" spans="1:13" s="10" customFormat="1" ht="8.4" x14ac:dyDescent="0.15">
      <c r="A1310" s="333"/>
      <c r="B1310" s="333"/>
      <c r="C1310" s="342"/>
      <c r="D1310" s="32"/>
      <c r="E1310" s="174"/>
      <c r="F1310" s="173"/>
      <c r="G1310" s="174"/>
      <c r="H1310" s="174"/>
      <c r="I1310" s="174"/>
      <c r="J1310" s="174"/>
      <c r="K1310" s="174"/>
      <c r="L1310" s="175"/>
      <c r="M1310" s="28"/>
    </row>
    <row r="1311" spans="1:13" s="10" customFormat="1" ht="8.4" x14ac:dyDescent="0.15">
      <c r="A1311" s="333"/>
      <c r="B1311" s="333"/>
      <c r="C1311" s="341" t="s">
        <v>1322</v>
      </c>
      <c r="D1311" s="169" t="s">
        <v>1325</v>
      </c>
      <c r="E1311" s="201" t="s">
        <v>425</v>
      </c>
      <c r="F1311" s="202"/>
      <c r="G1311" s="160"/>
      <c r="H1311" s="160"/>
      <c r="I1311" s="160"/>
      <c r="J1311" s="160"/>
      <c r="K1311" s="160"/>
      <c r="L1311" s="165"/>
      <c r="M1311" s="28"/>
    </row>
    <row r="1312" spans="1:13" s="10" customFormat="1" ht="25.2" x14ac:dyDescent="0.15">
      <c r="A1312" s="333"/>
      <c r="B1312" s="333"/>
      <c r="C1312" s="176" t="s">
        <v>1326</v>
      </c>
      <c r="D1312" s="170" t="s">
        <v>550</v>
      </c>
      <c r="E1312" s="171">
        <v>4862</v>
      </c>
      <c r="F1312" s="159" t="s">
        <v>11</v>
      </c>
      <c r="G1312" s="160">
        <v>0</v>
      </c>
      <c r="H1312" s="160">
        <v>0</v>
      </c>
      <c r="I1312" s="160">
        <f t="shared" ref="I1312:I1317" si="360">G1312+H1312</f>
        <v>0</v>
      </c>
      <c r="J1312" s="160">
        <f t="shared" ref="J1312:J1317" si="361">TRUNC(E1312*G1312,2)</f>
        <v>0</v>
      </c>
      <c r="K1312" s="160">
        <f t="shared" si="358"/>
        <v>0</v>
      </c>
      <c r="L1312" s="165">
        <f t="shared" ref="L1312:L1317" si="362">TRUNC(E1312*I1312,2)</f>
        <v>0</v>
      </c>
      <c r="M1312" s="28"/>
    </row>
    <row r="1313" spans="1:13" s="10" customFormat="1" ht="25.2" x14ac:dyDescent="0.15">
      <c r="A1313" s="333"/>
      <c r="B1313" s="333"/>
      <c r="C1313" s="176" t="s">
        <v>1327</v>
      </c>
      <c r="D1313" s="170" t="s">
        <v>551</v>
      </c>
      <c r="E1313" s="171">
        <v>1900</v>
      </c>
      <c r="F1313" s="159" t="s">
        <v>11</v>
      </c>
      <c r="G1313" s="160">
        <v>0</v>
      </c>
      <c r="H1313" s="160">
        <v>0</v>
      </c>
      <c r="I1313" s="160">
        <f t="shared" si="360"/>
        <v>0</v>
      </c>
      <c r="J1313" s="160">
        <f t="shared" si="361"/>
        <v>0</v>
      </c>
      <c r="K1313" s="160">
        <f t="shared" si="358"/>
        <v>0</v>
      </c>
      <c r="L1313" s="165">
        <f t="shared" si="362"/>
        <v>0</v>
      </c>
      <c r="M1313" s="28"/>
    </row>
    <row r="1314" spans="1:13" s="10" customFormat="1" ht="16.8" x14ac:dyDescent="0.15">
      <c r="A1314" s="333"/>
      <c r="B1314" s="333"/>
      <c r="C1314" s="176" t="s">
        <v>1328</v>
      </c>
      <c r="D1314" s="170" t="s">
        <v>552</v>
      </c>
      <c r="E1314" s="171">
        <v>992</v>
      </c>
      <c r="F1314" s="159" t="s">
        <v>12</v>
      </c>
      <c r="G1314" s="160">
        <v>0</v>
      </c>
      <c r="H1314" s="160">
        <v>0</v>
      </c>
      <c r="I1314" s="160">
        <f t="shared" si="360"/>
        <v>0</v>
      </c>
      <c r="J1314" s="160">
        <f t="shared" si="361"/>
        <v>0</v>
      </c>
      <c r="K1314" s="160">
        <f t="shared" si="358"/>
        <v>0</v>
      </c>
      <c r="L1314" s="165">
        <f t="shared" si="362"/>
        <v>0</v>
      </c>
      <c r="M1314" s="28"/>
    </row>
    <row r="1315" spans="1:13" s="10" customFormat="1" ht="16.8" x14ac:dyDescent="0.15">
      <c r="A1315" s="333"/>
      <c r="B1315" s="333"/>
      <c r="C1315" s="176" t="s">
        <v>1329</v>
      </c>
      <c r="D1315" s="170" t="s">
        <v>553</v>
      </c>
      <c r="E1315" s="171">
        <v>579</v>
      </c>
      <c r="F1315" s="159" t="s">
        <v>12</v>
      </c>
      <c r="G1315" s="160">
        <v>0</v>
      </c>
      <c r="H1315" s="160">
        <v>0</v>
      </c>
      <c r="I1315" s="160">
        <f t="shared" si="360"/>
        <v>0</v>
      </c>
      <c r="J1315" s="160">
        <f t="shared" si="361"/>
        <v>0</v>
      </c>
      <c r="K1315" s="160">
        <f t="shared" si="358"/>
        <v>0</v>
      </c>
      <c r="L1315" s="165">
        <f t="shared" si="362"/>
        <v>0</v>
      </c>
      <c r="M1315" s="28"/>
    </row>
    <row r="1316" spans="1:13" s="10" customFormat="1" ht="8.4" x14ac:dyDescent="0.15">
      <c r="A1316" s="333"/>
      <c r="B1316" s="333"/>
      <c r="C1316" s="176" t="s">
        <v>1330</v>
      </c>
      <c r="D1316" s="170" t="s">
        <v>426</v>
      </c>
      <c r="E1316" s="171">
        <v>10</v>
      </c>
      <c r="F1316" s="159" t="s">
        <v>222</v>
      </c>
      <c r="G1316" s="160">
        <v>0</v>
      </c>
      <c r="H1316" s="160">
        <v>0</v>
      </c>
      <c r="I1316" s="160">
        <f t="shared" si="360"/>
        <v>0</v>
      </c>
      <c r="J1316" s="160">
        <f t="shared" si="361"/>
        <v>0</v>
      </c>
      <c r="K1316" s="160">
        <f t="shared" si="358"/>
        <v>0</v>
      </c>
      <c r="L1316" s="165">
        <f t="shared" si="362"/>
        <v>0</v>
      </c>
      <c r="M1316" s="28"/>
    </row>
    <row r="1317" spans="1:13" s="10" customFormat="1" ht="8.4" x14ac:dyDescent="0.15">
      <c r="A1317" s="333"/>
      <c r="B1317" s="333"/>
      <c r="C1317" s="176" t="s">
        <v>1331</v>
      </c>
      <c r="D1317" s="170" t="s">
        <v>427</v>
      </c>
      <c r="E1317" s="171">
        <v>6</v>
      </c>
      <c r="F1317" s="159" t="s">
        <v>222</v>
      </c>
      <c r="G1317" s="160">
        <v>0</v>
      </c>
      <c r="H1317" s="160">
        <v>0</v>
      </c>
      <c r="I1317" s="160">
        <f t="shared" si="360"/>
        <v>0</v>
      </c>
      <c r="J1317" s="160">
        <f t="shared" si="361"/>
        <v>0</v>
      </c>
      <c r="K1317" s="160">
        <f t="shared" si="358"/>
        <v>0</v>
      </c>
      <c r="L1317" s="165">
        <f t="shared" si="362"/>
        <v>0</v>
      </c>
      <c r="M1317" s="28"/>
    </row>
    <row r="1318" spans="1:13" s="10" customFormat="1" ht="8.4" x14ac:dyDescent="0.15">
      <c r="A1318" s="333"/>
      <c r="B1318" s="333"/>
      <c r="C1318" s="176"/>
      <c r="D1318" s="203" t="s">
        <v>13</v>
      </c>
      <c r="E1318" s="160"/>
      <c r="F1318" s="159"/>
      <c r="G1318" s="160"/>
      <c r="H1318" s="160"/>
      <c r="I1318" s="160"/>
      <c r="J1318" s="172">
        <f>SUM(J1312:J1317)</f>
        <v>0</v>
      </c>
      <c r="K1318" s="172">
        <f>SUM(K1312:K1317)</f>
        <v>0</v>
      </c>
      <c r="L1318" s="204">
        <f>SUM(L1312:L1317)</f>
        <v>0</v>
      </c>
      <c r="M1318" s="28"/>
    </row>
    <row r="1319" spans="1:13" s="10" customFormat="1" ht="8.4" x14ac:dyDescent="0.15">
      <c r="A1319" s="333"/>
      <c r="B1319" s="333"/>
      <c r="C1319" s="342"/>
      <c r="D1319" s="32"/>
      <c r="E1319" s="174"/>
      <c r="F1319" s="173"/>
      <c r="G1319" s="174"/>
      <c r="H1319" s="174"/>
      <c r="I1319" s="174"/>
      <c r="J1319" s="174"/>
      <c r="K1319" s="174"/>
      <c r="L1319" s="175"/>
      <c r="M1319" s="28"/>
    </row>
    <row r="1320" spans="1:13" s="10" customFormat="1" ht="8.4" x14ac:dyDescent="0.15">
      <c r="A1320" s="333"/>
      <c r="B1320" s="333"/>
      <c r="C1320" s="341" t="s">
        <v>1332</v>
      </c>
      <c r="D1320" s="169" t="s">
        <v>1323</v>
      </c>
      <c r="E1320" s="201" t="s">
        <v>425</v>
      </c>
      <c r="F1320" s="202"/>
      <c r="G1320" s="160"/>
      <c r="H1320" s="160"/>
      <c r="I1320" s="160"/>
      <c r="J1320" s="160"/>
      <c r="K1320" s="160"/>
      <c r="L1320" s="165"/>
      <c r="M1320" s="28"/>
    </row>
    <row r="1321" spans="1:13" s="10" customFormat="1" ht="8.4" x14ac:dyDescent="0.15">
      <c r="A1321" s="333"/>
      <c r="B1321" s="333"/>
      <c r="C1321" s="176" t="s">
        <v>1333</v>
      </c>
      <c r="D1321" s="170" t="s">
        <v>1335</v>
      </c>
      <c r="E1321" s="171">
        <v>1571</v>
      </c>
      <c r="F1321" s="159" t="s">
        <v>12</v>
      </c>
      <c r="G1321" s="160">
        <v>0</v>
      </c>
      <c r="H1321" s="160">
        <v>0</v>
      </c>
      <c r="I1321" s="160">
        <f t="shared" si="356"/>
        <v>0</v>
      </c>
      <c r="J1321" s="160">
        <f t="shared" si="357"/>
        <v>0</v>
      </c>
      <c r="K1321" s="160">
        <f t="shared" si="358"/>
        <v>0</v>
      </c>
      <c r="L1321" s="165">
        <f t="shared" si="359"/>
        <v>0</v>
      </c>
      <c r="M1321" s="28"/>
    </row>
    <row r="1322" spans="1:13" s="10" customFormat="1" ht="67.2" x14ac:dyDescent="0.15">
      <c r="A1322" s="333"/>
      <c r="B1322" s="333"/>
      <c r="C1322" s="176" t="s">
        <v>1334</v>
      </c>
      <c r="D1322" s="170" t="s">
        <v>1324</v>
      </c>
      <c r="E1322" s="171">
        <v>4862</v>
      </c>
      <c r="F1322" s="159" t="s">
        <v>11</v>
      </c>
      <c r="G1322" s="160">
        <v>0</v>
      </c>
      <c r="H1322" s="160">
        <v>0</v>
      </c>
      <c r="I1322" s="160">
        <f t="shared" si="356"/>
        <v>0</v>
      </c>
      <c r="J1322" s="160">
        <f t="shared" si="357"/>
        <v>0</v>
      </c>
      <c r="K1322" s="160">
        <f t="shared" si="358"/>
        <v>0</v>
      </c>
      <c r="L1322" s="165">
        <f t="shared" si="359"/>
        <v>0</v>
      </c>
      <c r="M1322" s="28"/>
    </row>
    <row r="1323" spans="1:13" s="10" customFormat="1" ht="8.4" x14ac:dyDescent="0.15">
      <c r="A1323" s="333"/>
      <c r="B1323" s="333"/>
      <c r="C1323" s="176"/>
      <c r="D1323" s="203" t="s">
        <v>13</v>
      </c>
      <c r="E1323" s="160"/>
      <c r="F1323" s="159"/>
      <c r="G1323" s="160"/>
      <c r="H1323" s="160"/>
      <c r="I1323" s="160"/>
      <c r="J1323" s="172">
        <f>SUM(J1321:J1322)</f>
        <v>0</v>
      </c>
      <c r="K1323" s="172">
        <f>SUM(K1321:K1322)</f>
        <v>0</v>
      </c>
      <c r="L1323" s="204">
        <f>SUM(L1321:L1322)</f>
        <v>0</v>
      </c>
      <c r="M1323" s="28"/>
    </row>
    <row r="1324" spans="1:13" s="10" customFormat="1" ht="8.4" x14ac:dyDescent="0.15">
      <c r="A1324" s="333"/>
      <c r="B1324" s="333"/>
      <c r="C1324" s="342"/>
      <c r="D1324" s="32"/>
      <c r="E1324" s="174"/>
      <c r="F1324" s="173"/>
      <c r="G1324" s="174"/>
      <c r="H1324" s="174"/>
      <c r="I1324" s="174"/>
      <c r="J1324" s="174"/>
      <c r="K1324" s="174"/>
      <c r="L1324" s="175"/>
      <c r="M1324" s="28"/>
    </row>
    <row r="1325" spans="1:13" s="10" customFormat="1" ht="8.4" x14ac:dyDescent="0.15">
      <c r="A1325" s="333"/>
      <c r="B1325" s="333"/>
      <c r="C1325" s="343"/>
      <c r="D1325" s="205" t="s">
        <v>569</v>
      </c>
      <c r="E1325" s="206"/>
      <c r="F1325" s="207"/>
      <c r="G1325" s="206"/>
      <c r="H1325" s="206"/>
      <c r="I1325" s="206"/>
      <c r="J1325" s="208">
        <f>J1309+J1318+J1323</f>
        <v>0</v>
      </c>
      <c r="K1325" s="208">
        <f>K1309+K1318+K1323</f>
        <v>0</v>
      </c>
      <c r="L1325" s="209">
        <f>J1325+K1325</f>
        <v>0</v>
      </c>
      <c r="M1325" s="28"/>
    </row>
    <row r="1326" spans="1:13" s="10" customFormat="1" ht="8.4" x14ac:dyDescent="0.15">
      <c r="A1326" s="333"/>
      <c r="B1326" s="333"/>
      <c r="C1326" s="176"/>
      <c r="D1326" s="170"/>
      <c r="E1326" s="171"/>
      <c r="F1326" s="159"/>
      <c r="G1326" s="160"/>
      <c r="H1326" s="160"/>
      <c r="I1326" s="160"/>
      <c r="J1326" s="160"/>
      <c r="K1326" s="160"/>
      <c r="L1326" s="165"/>
      <c r="M1326" s="28"/>
    </row>
    <row r="1327" spans="1:13" s="10" customFormat="1" ht="8.4" x14ac:dyDescent="0.15">
      <c r="A1327" s="333"/>
      <c r="B1327" s="333"/>
      <c r="C1327" s="345"/>
      <c r="D1327" s="267"/>
      <c r="E1327" s="268"/>
      <c r="F1327" s="269"/>
      <c r="G1327" s="270"/>
      <c r="H1327" s="268"/>
      <c r="I1327" s="268"/>
      <c r="J1327" s="268"/>
      <c r="K1327" s="268"/>
      <c r="L1327" s="271"/>
      <c r="M1327" s="28"/>
    </row>
    <row r="1328" spans="1:13" s="10" customFormat="1" ht="9" thickBot="1" x14ac:dyDescent="0.2">
      <c r="A1328" s="333"/>
      <c r="B1328" s="333"/>
      <c r="C1328" s="345"/>
      <c r="D1328" s="267"/>
      <c r="E1328" s="268"/>
      <c r="F1328" s="269"/>
      <c r="G1328" s="270"/>
      <c r="H1328" s="268"/>
      <c r="I1328" s="268"/>
      <c r="J1328" s="268"/>
      <c r="K1328" s="268"/>
      <c r="L1328" s="271"/>
      <c r="M1328" s="28"/>
    </row>
    <row r="1329" spans="1:13" s="2" customFormat="1" ht="13.8" x14ac:dyDescent="0.25">
      <c r="A1329" s="330"/>
      <c r="B1329" s="331"/>
      <c r="C1329" s="346"/>
      <c r="D1329" s="9" t="s">
        <v>1337</v>
      </c>
      <c r="E1329" s="38"/>
      <c r="F1329" s="62"/>
      <c r="G1329" s="53"/>
      <c r="H1329" s="53"/>
      <c r="I1329" s="54"/>
      <c r="J1329" s="55"/>
      <c r="K1329" s="53"/>
      <c r="L1329" s="56"/>
      <c r="M1329" s="29"/>
    </row>
    <row r="1330" spans="1:13" s="1" customFormat="1" ht="8.4" x14ac:dyDescent="0.15">
      <c r="A1330" s="330"/>
      <c r="B1330" s="331"/>
      <c r="C1330" s="347"/>
      <c r="D1330" s="4"/>
      <c r="E1330" s="36"/>
      <c r="F1330" s="58"/>
      <c r="G1330" s="39"/>
      <c r="H1330" s="39"/>
      <c r="I1330" s="22"/>
      <c r="J1330" s="40"/>
      <c r="K1330" s="39"/>
      <c r="L1330" s="42"/>
      <c r="M1330" s="29"/>
    </row>
    <row r="1331" spans="1:13" s="1" customFormat="1" ht="8.4" x14ac:dyDescent="0.15">
      <c r="A1331" s="337"/>
      <c r="B1331" s="333"/>
      <c r="C1331" s="347"/>
      <c r="D1331" s="4" t="s">
        <v>16</v>
      </c>
      <c r="E1331" s="36"/>
      <c r="F1331" s="58"/>
      <c r="G1331" s="39"/>
      <c r="H1331" s="39"/>
      <c r="I1331" s="22"/>
      <c r="J1331" s="40">
        <f>J79+J98+J153+J166+J220+J293+J330+J340+J348+J463+J606+J615+J651+J680+J742+J867+J898+J1016+J1044+J1162+J1291+J1298+J1325</f>
        <v>0</v>
      </c>
      <c r="K1331" s="40"/>
      <c r="L1331" s="42"/>
      <c r="M1331" s="29"/>
    </row>
    <row r="1332" spans="1:13" s="2" customFormat="1" ht="8.4" x14ac:dyDescent="0.15">
      <c r="A1332" s="337"/>
      <c r="B1332" s="333"/>
      <c r="C1332" s="347"/>
      <c r="D1332" s="4" t="s">
        <v>17</v>
      </c>
      <c r="E1332" s="36"/>
      <c r="F1332" s="58"/>
      <c r="G1332" s="39"/>
      <c r="H1332" s="39"/>
      <c r="I1332" s="22"/>
      <c r="J1332" s="39"/>
      <c r="K1332" s="40">
        <f>K79+K98+K153+K166+K220+K293+K330+K340+K348+K463+K606+K615+K651+K680+K742+K867+K898+K1016+K1044+K1162+K1291+K1298+K1325</f>
        <v>0</v>
      </c>
      <c r="L1332" s="42"/>
      <c r="M1332" s="29"/>
    </row>
    <row r="1333" spans="1:13" s="1" customFormat="1" ht="8.4" x14ac:dyDescent="0.15">
      <c r="A1333" s="330"/>
      <c r="B1333" s="331"/>
      <c r="C1333" s="347"/>
      <c r="D1333" s="4"/>
      <c r="E1333" s="36"/>
      <c r="F1333" s="58"/>
      <c r="G1333" s="39"/>
      <c r="H1333" s="39"/>
      <c r="I1333" s="22"/>
      <c r="J1333" s="40"/>
      <c r="K1333" s="39"/>
      <c r="L1333" s="42"/>
      <c r="M1333" s="29"/>
    </row>
    <row r="1334" spans="1:13" s="1" customFormat="1" ht="8.4" x14ac:dyDescent="0.15">
      <c r="A1334" s="337"/>
      <c r="B1334" s="333"/>
      <c r="C1334" s="348"/>
      <c r="D1334" s="5" t="s">
        <v>18</v>
      </c>
      <c r="E1334" s="37"/>
      <c r="F1334" s="59"/>
      <c r="G1334" s="50"/>
      <c r="H1334" s="50"/>
      <c r="I1334" s="51"/>
      <c r="J1334" s="50"/>
      <c r="K1334" s="50">
        <f>J1331+K1332</f>
        <v>0</v>
      </c>
      <c r="L1334" s="52"/>
      <c r="M1334" s="29"/>
    </row>
    <row r="1335" spans="1:13" s="1" customFormat="1" ht="9" thickBot="1" x14ac:dyDescent="0.2">
      <c r="A1335" s="337"/>
      <c r="B1335" s="333"/>
      <c r="C1335" s="349"/>
      <c r="D1335" s="6"/>
      <c r="E1335" s="34"/>
      <c r="F1335" s="60"/>
      <c r="G1335" s="43"/>
      <c r="H1335" s="43"/>
      <c r="I1335" s="44"/>
      <c r="J1335" s="43"/>
      <c r="K1335" s="43"/>
      <c r="L1335" s="45"/>
      <c r="M1335" s="29"/>
    </row>
    <row r="1336" spans="1:13" s="10" customFormat="1" ht="9" thickBot="1" x14ac:dyDescent="0.2">
      <c r="A1336" s="333"/>
      <c r="B1336" s="333"/>
      <c r="C1336" s="185"/>
      <c r="D1336" s="187"/>
      <c r="E1336" s="188"/>
      <c r="F1336" s="186"/>
      <c r="G1336" s="188"/>
      <c r="H1336" s="188"/>
      <c r="I1336" s="189"/>
      <c r="J1336" s="189"/>
      <c r="K1336" s="189"/>
      <c r="L1336" s="190"/>
      <c r="M1336" s="28"/>
    </row>
    <row r="1337" spans="1:13" s="1" customFormat="1" ht="9" thickBot="1" x14ac:dyDescent="0.2">
      <c r="A1337" s="337"/>
      <c r="B1337" s="333"/>
      <c r="C1337" s="350"/>
      <c r="D1337" s="3"/>
      <c r="E1337" s="34"/>
      <c r="F1337" s="60"/>
      <c r="G1337" s="43"/>
      <c r="H1337" s="43"/>
      <c r="I1337" s="44"/>
      <c r="J1337" s="43"/>
      <c r="K1337" s="43"/>
      <c r="L1337" s="45"/>
      <c r="M1337" s="11"/>
    </row>
    <row r="1338" spans="1:13" s="1" customFormat="1" ht="8.4" x14ac:dyDescent="0.15">
      <c r="A1338" s="337"/>
      <c r="B1338" s="333"/>
      <c r="C1338" s="351"/>
      <c r="D1338" s="7"/>
      <c r="E1338" s="35"/>
      <c r="F1338" s="61"/>
      <c r="G1338" s="46"/>
      <c r="H1338" s="46"/>
      <c r="I1338" s="47"/>
      <c r="J1338" s="48"/>
      <c r="K1338" s="46"/>
      <c r="L1338" s="49"/>
      <c r="M1338" s="29"/>
    </row>
    <row r="1339" spans="1:13" s="1" customFormat="1" ht="8.4" x14ac:dyDescent="0.15">
      <c r="A1339" s="337"/>
      <c r="B1339" s="333"/>
      <c r="C1339" s="347"/>
      <c r="D1339" s="4" t="s">
        <v>19</v>
      </c>
      <c r="E1339" s="36"/>
      <c r="F1339" s="58"/>
      <c r="G1339" s="39"/>
      <c r="H1339" s="39"/>
      <c r="I1339" s="22"/>
      <c r="J1339" s="40"/>
      <c r="K1339" s="39"/>
      <c r="L1339" s="42"/>
      <c r="M1339" s="29"/>
    </row>
    <row r="1340" spans="1:13" s="1" customFormat="1" ht="8.4" x14ac:dyDescent="0.15">
      <c r="A1340" s="337"/>
      <c r="B1340" s="333"/>
      <c r="C1340" s="347"/>
      <c r="D1340" s="4" t="s">
        <v>20</v>
      </c>
      <c r="E1340" s="36"/>
      <c r="F1340" s="58"/>
      <c r="G1340" s="39"/>
      <c r="H1340" s="39"/>
      <c r="I1340" s="22"/>
      <c r="J1340" s="40"/>
      <c r="K1340" s="39"/>
      <c r="L1340" s="42"/>
      <c r="M1340" s="29"/>
    </row>
    <row r="1341" spans="1:13" s="1" customFormat="1" ht="8.4" x14ac:dyDescent="0.15">
      <c r="A1341" s="337"/>
      <c r="B1341" s="333"/>
      <c r="C1341" s="347"/>
      <c r="D1341" s="12" t="s">
        <v>21</v>
      </c>
      <c r="E1341" s="210">
        <v>0</v>
      </c>
      <c r="F1341" s="13"/>
      <c r="G1341" s="15"/>
      <c r="H1341" s="15"/>
      <c r="I1341" s="14"/>
      <c r="J1341" s="15"/>
      <c r="K1341" s="15"/>
      <c r="L1341" s="42"/>
      <c r="M1341" s="23"/>
    </row>
    <row r="1342" spans="1:13" s="1" customFormat="1" ht="8.4" x14ac:dyDescent="0.15">
      <c r="A1342" s="337"/>
      <c r="B1342" s="333"/>
      <c r="C1342" s="347"/>
      <c r="D1342" s="12" t="s">
        <v>22</v>
      </c>
      <c r="E1342" s="210">
        <v>0</v>
      </c>
      <c r="F1342" s="13"/>
      <c r="G1342" s="67" t="s">
        <v>38</v>
      </c>
      <c r="H1342" s="15"/>
      <c r="I1342" s="14"/>
      <c r="J1342" s="15"/>
      <c r="K1342" s="15"/>
      <c r="L1342" s="42"/>
      <c r="M1342" s="23"/>
    </row>
    <row r="1343" spans="1:13" s="1" customFormat="1" ht="8.4" x14ac:dyDescent="0.15">
      <c r="A1343" s="337"/>
      <c r="B1343" s="333"/>
      <c r="C1343" s="347"/>
      <c r="D1343" s="12" t="s">
        <v>61</v>
      </c>
      <c r="E1343" s="210">
        <v>0</v>
      </c>
      <c r="F1343" s="13"/>
      <c r="G1343" s="67" t="s">
        <v>39</v>
      </c>
      <c r="H1343" s="15"/>
      <c r="I1343" s="14"/>
      <c r="J1343" s="15"/>
      <c r="K1343" s="15"/>
      <c r="L1343" s="42"/>
      <c r="M1343" s="23"/>
    </row>
    <row r="1344" spans="1:13" s="1" customFormat="1" ht="8.4" x14ac:dyDescent="0.15">
      <c r="A1344" s="337"/>
      <c r="B1344" s="333"/>
      <c r="C1344" s="347"/>
      <c r="D1344" s="12" t="s">
        <v>23</v>
      </c>
      <c r="E1344" s="210">
        <v>0</v>
      </c>
      <c r="F1344" s="13"/>
      <c r="G1344" s="372"/>
      <c r="H1344" s="373"/>
      <c r="I1344" s="373"/>
      <c r="J1344" s="373"/>
      <c r="K1344" s="374"/>
      <c r="L1344" s="42"/>
      <c r="M1344" s="23"/>
    </row>
    <row r="1345" spans="1:13" s="1" customFormat="1" ht="8.4" x14ac:dyDescent="0.15">
      <c r="A1345" s="337"/>
      <c r="B1345" s="333"/>
      <c r="C1345" s="347"/>
      <c r="D1345" s="12" t="s">
        <v>24</v>
      </c>
      <c r="E1345" s="210">
        <v>0</v>
      </c>
      <c r="F1345" s="13"/>
      <c r="G1345" s="375"/>
      <c r="H1345" s="376"/>
      <c r="I1345" s="376"/>
      <c r="J1345" s="376"/>
      <c r="K1345" s="377"/>
      <c r="L1345" s="42"/>
      <c r="M1345" s="23"/>
    </row>
    <row r="1346" spans="1:13" s="1" customFormat="1" ht="8.4" x14ac:dyDescent="0.15">
      <c r="A1346" s="337"/>
      <c r="B1346" s="333"/>
      <c r="C1346" s="347"/>
      <c r="D1346" s="12" t="s">
        <v>25</v>
      </c>
      <c r="E1346" s="14">
        <f>SUM(E1347:E1350)</f>
        <v>3.65</v>
      </c>
      <c r="F1346" s="13"/>
      <c r="G1346" s="15"/>
      <c r="H1346" s="15"/>
      <c r="I1346" s="14"/>
      <c r="J1346" s="15"/>
      <c r="K1346" s="15"/>
      <c r="L1346" s="42"/>
      <c r="M1346" s="23"/>
    </row>
    <row r="1347" spans="1:13" s="1" customFormat="1" ht="8.4" x14ac:dyDescent="0.15">
      <c r="A1347" s="337"/>
      <c r="B1347" s="333"/>
      <c r="C1347" s="347"/>
      <c r="D1347" s="16" t="s">
        <v>26</v>
      </c>
      <c r="E1347" s="64">
        <v>3</v>
      </c>
      <c r="F1347" s="13"/>
      <c r="G1347" s="15"/>
      <c r="H1347" s="15"/>
      <c r="I1347" s="14"/>
      <c r="J1347" s="15"/>
      <c r="K1347" s="15"/>
      <c r="L1347" s="42"/>
      <c r="M1347" s="23"/>
    </row>
    <row r="1348" spans="1:13" s="1" customFormat="1" ht="8.4" x14ac:dyDescent="0.15">
      <c r="A1348" s="337"/>
      <c r="B1348" s="333"/>
      <c r="C1348" s="347"/>
      <c r="D1348" s="16" t="s">
        <v>27</v>
      </c>
      <c r="E1348" s="64">
        <v>0.65</v>
      </c>
      <c r="F1348" s="13"/>
      <c r="G1348" s="15"/>
      <c r="H1348" s="15"/>
      <c r="I1348" s="14"/>
      <c r="J1348" s="15"/>
      <c r="K1348" s="15"/>
      <c r="L1348" s="42"/>
      <c r="M1348" s="23"/>
    </row>
    <row r="1349" spans="1:13" s="1" customFormat="1" ht="8.4" x14ac:dyDescent="0.15">
      <c r="A1349" s="337"/>
      <c r="B1349" s="333"/>
      <c r="C1349" s="347"/>
      <c r="D1349" s="16" t="s">
        <v>62</v>
      </c>
      <c r="E1349" s="211">
        <v>0</v>
      </c>
      <c r="F1349" s="13"/>
      <c r="G1349" s="15"/>
      <c r="H1349" s="15"/>
      <c r="I1349" s="14"/>
      <c r="J1349" s="15"/>
      <c r="K1349" s="15"/>
      <c r="L1349" s="42"/>
      <c r="M1349" s="23"/>
    </row>
    <row r="1350" spans="1:13" s="1" customFormat="1" ht="8.4" x14ac:dyDescent="0.15">
      <c r="A1350" s="337"/>
      <c r="B1350" s="333"/>
      <c r="C1350" s="347"/>
      <c r="D1350" s="8" t="s">
        <v>1336</v>
      </c>
      <c r="E1350" s="211">
        <v>0</v>
      </c>
      <c r="F1350" s="13"/>
      <c r="G1350" s="15"/>
      <c r="H1350" s="15"/>
      <c r="I1350" s="14"/>
      <c r="J1350" s="15"/>
      <c r="K1350" s="15"/>
      <c r="L1350" s="42"/>
      <c r="M1350" s="23"/>
    </row>
    <row r="1351" spans="1:13" s="1" customFormat="1" ht="8.4" x14ac:dyDescent="0.15">
      <c r="A1351" s="337"/>
      <c r="B1351" s="333"/>
      <c r="C1351" s="347"/>
      <c r="D1351" s="17"/>
      <c r="E1351" s="13"/>
      <c r="F1351" s="13"/>
      <c r="G1351" s="15"/>
      <c r="H1351" s="15"/>
      <c r="I1351" s="14"/>
      <c r="J1351" s="15"/>
      <c r="K1351" s="15"/>
      <c r="L1351" s="42"/>
      <c r="M1351" s="23"/>
    </row>
    <row r="1352" spans="1:13" s="2" customFormat="1" ht="8.4" x14ac:dyDescent="0.15">
      <c r="A1352" s="337"/>
      <c r="B1352" s="333"/>
      <c r="C1352" s="347"/>
      <c r="D1352" s="18" t="s">
        <v>28</v>
      </c>
      <c r="E1352" s="20">
        <f>ROUND(TRUNC(((((1+(E1344+E1341+E1342)/100)*((1+E1343/100))*((1+E1345/100)))/((1-E1346/100)))-1)*100,3),2)</f>
        <v>3.79</v>
      </c>
      <c r="F1352" s="19"/>
      <c r="G1352" s="21"/>
      <c r="H1352" s="21"/>
      <c r="I1352" s="22"/>
      <c r="J1352" s="40"/>
      <c r="K1352" s="39"/>
      <c r="L1352" s="42"/>
      <c r="M1352" s="29"/>
    </row>
    <row r="1353" spans="1:13" s="1" customFormat="1" ht="8.4" x14ac:dyDescent="0.15">
      <c r="A1353" s="330"/>
      <c r="B1353" s="331"/>
      <c r="C1353" s="347"/>
      <c r="D1353" s="4"/>
      <c r="E1353" s="36"/>
      <c r="F1353" s="58"/>
      <c r="G1353" s="39"/>
      <c r="H1353" s="39"/>
      <c r="I1353" s="22"/>
      <c r="J1353" s="40"/>
      <c r="K1353" s="39"/>
      <c r="L1353" s="42"/>
      <c r="M1353" s="29"/>
    </row>
    <row r="1354" spans="1:13" s="1" customFormat="1" ht="8.4" x14ac:dyDescent="0.15">
      <c r="A1354" s="337"/>
      <c r="B1354" s="333"/>
      <c r="C1354" s="347"/>
      <c r="D1354" s="4" t="s">
        <v>29</v>
      </c>
      <c r="E1354" s="36"/>
      <c r="F1354" s="58"/>
      <c r="G1354" s="39"/>
      <c r="H1354" s="39"/>
      <c r="I1354" s="22"/>
      <c r="J1354" s="40">
        <f>TRUNC(J1331*E1352/100,2)</f>
        <v>0</v>
      </c>
      <c r="K1354" s="39"/>
      <c r="L1354" s="42"/>
      <c r="M1354" s="29"/>
    </row>
    <row r="1355" spans="1:13" s="2" customFormat="1" ht="8.4" x14ac:dyDescent="0.15">
      <c r="A1355" s="337"/>
      <c r="B1355" s="333"/>
      <c r="C1355" s="347"/>
      <c r="D1355" s="4" t="s">
        <v>30</v>
      </c>
      <c r="E1355" s="36"/>
      <c r="F1355" s="58"/>
      <c r="G1355" s="39"/>
      <c r="H1355" s="39"/>
      <c r="I1355" s="22"/>
      <c r="J1355" s="39"/>
      <c r="K1355" s="40">
        <f>TRUNC(K1332*E1352/100,2)</f>
        <v>0</v>
      </c>
      <c r="L1355" s="42"/>
      <c r="M1355" s="29"/>
    </row>
    <row r="1356" spans="1:13" s="1" customFormat="1" ht="8.4" x14ac:dyDescent="0.15">
      <c r="A1356" s="330"/>
      <c r="B1356" s="331"/>
      <c r="C1356" s="347"/>
      <c r="D1356" s="4"/>
      <c r="E1356" s="36"/>
      <c r="F1356" s="58"/>
      <c r="G1356" s="39"/>
      <c r="H1356" s="39"/>
      <c r="I1356" s="22"/>
      <c r="J1356" s="40"/>
      <c r="K1356" s="39"/>
      <c r="L1356" s="42"/>
      <c r="M1356" s="29"/>
    </row>
    <row r="1357" spans="1:13" s="1" customFormat="1" ht="8.4" x14ac:dyDescent="0.15">
      <c r="A1357" s="337"/>
      <c r="B1357" s="333"/>
      <c r="C1357" s="348"/>
      <c r="D1357" s="5" t="s">
        <v>31</v>
      </c>
      <c r="E1357" s="37"/>
      <c r="F1357" s="59"/>
      <c r="G1357" s="50"/>
      <c r="H1357" s="50"/>
      <c r="I1357" s="51"/>
      <c r="J1357" s="50"/>
      <c r="K1357" s="50">
        <f>J1354+K1355</f>
        <v>0</v>
      </c>
      <c r="L1357" s="52"/>
      <c r="M1357" s="29"/>
    </row>
    <row r="1358" spans="1:13" s="1" customFormat="1" ht="9" thickBot="1" x14ac:dyDescent="0.2">
      <c r="A1358" s="337"/>
      <c r="B1358" s="333"/>
      <c r="C1358" s="349"/>
      <c r="D1358" s="6"/>
      <c r="E1358" s="34"/>
      <c r="F1358" s="60"/>
      <c r="G1358" s="43"/>
      <c r="H1358" s="43"/>
      <c r="I1358" s="44"/>
      <c r="J1358" s="43"/>
      <c r="K1358" s="43"/>
      <c r="L1358" s="45"/>
      <c r="M1358" s="29"/>
    </row>
    <row r="1359" spans="1:13" s="2" customFormat="1" ht="9" thickBot="1" x14ac:dyDescent="0.2">
      <c r="A1359" s="337"/>
      <c r="B1359" s="333"/>
      <c r="C1359" s="350"/>
      <c r="D1359" s="3"/>
      <c r="E1359" s="161"/>
      <c r="F1359" s="63"/>
      <c r="G1359" s="162"/>
      <c r="H1359" s="162"/>
      <c r="I1359" s="163"/>
      <c r="J1359" s="162"/>
      <c r="K1359" s="162"/>
      <c r="L1359" s="164"/>
      <c r="M1359" s="11"/>
    </row>
    <row r="1360" spans="1:13" s="2" customFormat="1" ht="13.8" x14ac:dyDescent="0.25">
      <c r="A1360" s="330"/>
      <c r="B1360" s="331"/>
      <c r="C1360" s="352"/>
      <c r="D1360" s="192" t="s">
        <v>1337</v>
      </c>
      <c r="E1360" s="194"/>
      <c r="F1360" s="193"/>
      <c r="G1360" s="195"/>
      <c r="H1360" s="195"/>
      <c r="I1360" s="196"/>
      <c r="J1360" s="197"/>
      <c r="K1360" s="195"/>
      <c r="L1360" s="198"/>
      <c r="M1360" s="29"/>
    </row>
    <row r="1361" spans="1:13" s="1" customFormat="1" ht="8.4" x14ac:dyDescent="0.15">
      <c r="A1361" s="330"/>
      <c r="B1361" s="331"/>
      <c r="C1361" s="347"/>
      <c r="D1361" s="4"/>
      <c r="E1361" s="36"/>
      <c r="F1361" s="58"/>
      <c r="G1361" s="39"/>
      <c r="H1361" s="39"/>
      <c r="I1361" s="22"/>
      <c r="J1361" s="40"/>
      <c r="K1361" s="39"/>
      <c r="L1361" s="42"/>
      <c r="M1361" s="29"/>
    </row>
    <row r="1362" spans="1:13" s="1" customFormat="1" ht="8.4" x14ac:dyDescent="0.15">
      <c r="A1362" s="337"/>
      <c r="B1362" s="333"/>
      <c r="C1362" s="347"/>
      <c r="D1362" s="4" t="s">
        <v>32</v>
      </c>
      <c r="E1362" s="36"/>
      <c r="F1362" s="58"/>
      <c r="G1362" s="39"/>
      <c r="H1362" s="39"/>
      <c r="I1362" s="22"/>
      <c r="J1362" s="40">
        <f>TRUNC(J1331+J1354,2)</f>
        <v>0</v>
      </c>
      <c r="K1362" s="39"/>
      <c r="L1362" s="42"/>
      <c r="M1362" s="29"/>
    </row>
    <row r="1363" spans="1:13" s="2" customFormat="1" ht="8.4" x14ac:dyDescent="0.15">
      <c r="A1363" s="337"/>
      <c r="B1363" s="333"/>
      <c r="C1363" s="347"/>
      <c r="D1363" s="4" t="s">
        <v>33</v>
      </c>
      <c r="E1363" s="36"/>
      <c r="F1363" s="58"/>
      <c r="G1363" s="39"/>
      <c r="H1363" s="39"/>
      <c r="I1363" s="22"/>
      <c r="J1363" s="39"/>
      <c r="K1363" s="40">
        <f>TRUNC(K1332+K1355,2)</f>
        <v>0</v>
      </c>
      <c r="L1363" s="42"/>
      <c r="M1363" s="29"/>
    </row>
    <row r="1364" spans="1:13" s="1" customFormat="1" ht="8.4" x14ac:dyDescent="0.15">
      <c r="A1364" s="330"/>
      <c r="B1364" s="331"/>
      <c r="C1364" s="347"/>
      <c r="D1364" s="4"/>
      <c r="E1364" s="36"/>
      <c r="F1364" s="58"/>
      <c r="G1364" s="39"/>
      <c r="H1364" s="39"/>
      <c r="I1364" s="22"/>
      <c r="J1364" s="40"/>
      <c r="K1364" s="39"/>
      <c r="L1364" s="42"/>
      <c r="M1364" s="29"/>
    </row>
    <row r="1365" spans="1:13" s="1" customFormat="1" ht="12" x14ac:dyDescent="0.15">
      <c r="A1365" s="337"/>
      <c r="B1365" s="333"/>
      <c r="C1365" s="348"/>
      <c r="D1365" s="5" t="s">
        <v>18</v>
      </c>
      <c r="E1365" s="37"/>
      <c r="F1365" s="59"/>
      <c r="G1365" s="50"/>
      <c r="H1365" s="50"/>
      <c r="I1365" s="51"/>
      <c r="J1365" s="50"/>
      <c r="K1365" s="212">
        <f>TRUNC(J1362+K1363,2)</f>
        <v>0</v>
      </c>
      <c r="L1365" s="52"/>
      <c r="M1365" s="29"/>
    </row>
    <row r="1366" spans="1:13" s="1" customFormat="1" ht="9" thickBot="1" x14ac:dyDescent="0.2">
      <c r="A1366" s="337"/>
      <c r="B1366" s="333"/>
      <c r="C1366" s="349"/>
      <c r="D1366" s="6"/>
      <c r="E1366" s="34"/>
      <c r="F1366" s="60"/>
      <c r="G1366" s="43"/>
      <c r="H1366" s="43"/>
      <c r="I1366" s="44"/>
      <c r="J1366" s="43"/>
      <c r="K1366" s="43"/>
      <c r="L1366" s="45"/>
      <c r="M1366" s="29"/>
    </row>
  </sheetData>
  <customSheetViews>
    <customSheetView guid="{419A589E-2E50-4375-AD52-77E7DEBAB9C0}" scale="120" showPageBreaks="1" showGridLines="0" printArea="1" hiddenRows="1" hiddenColumns="1" topLeftCell="B1">
      <pane xSplit="6" ySplit="6" topLeftCell="K737" activePane="bottomRight" state="frozen"/>
      <selection pane="bottomRight" activeCell="O784" sqref="O784"/>
      <pageMargins left="0.51181102362204722" right="0.39370078740157483" top="1.7322834645669292" bottom="0.35433070866141736" header="0.15748031496062992" footer="0.15748031496062992"/>
      <pageSetup paperSize="9" scale="96" orientation="landscape" horizontalDpi="300" verticalDpi="300" r:id="rId1"/>
      <headerFooter alignWithMargins="0">
        <oddHeader>&amp;L&amp;G
Proeng Engenharia e Projetos Ltda
CNPJ 17.607.440/0001-04
&amp;"Arial,Negrito itálico"Construção do centro de atividades - Concórdia
Área total construída: 8.355,52m²&amp;C
&amp;14PLANILHA ORÇAMENTÁRIA</oddHeader>
        <oddFooter>&amp;R&amp;8Página &amp;P/&amp;N</oddFooter>
      </headerFooter>
    </customSheetView>
  </customSheetViews>
  <mergeCells count="6">
    <mergeCell ref="G1344:K1345"/>
    <mergeCell ref="D20:D21"/>
    <mergeCell ref="F20:F21"/>
    <mergeCell ref="E20:E21"/>
    <mergeCell ref="G20:I20"/>
    <mergeCell ref="J20:L20"/>
  </mergeCells>
  <phoneticPr fontId="13" type="noConversion"/>
  <printOptions horizontalCentered="1"/>
  <pageMargins left="0.51181102362204722" right="0.39370078740157483" top="1.5354330708661419" bottom="0.98425196850393704" header="0.15748031496062992" footer="0.15748031496062992"/>
  <pageSetup paperSize="9" scale="79" fitToHeight="50" orientation="portrait" horizontalDpi="300" verticalDpi="300" r:id="rId2"/>
  <headerFooter alignWithMargins="0">
    <oddHeader xml:space="preserve">&amp;L&amp;G
&amp;C
</oddHeader>
    <oddFooter>&amp;L
&amp;"Arial,Negrito"Inclui Planilhas:&amp;"Arial,Normal"
Construção Escola Sesc Brusque - Sesc/SC/DR/DAS/GIN
&amp;R&amp;8Página &amp;P/&amp;N</oddFooter>
  </headerFooter>
  <drawing r:id="rId3"/>
  <legacyDrawing r:id="rId4"/>
  <legacyDrawingHF r:id="rId5"/>
  <oleObjects>
    <mc:AlternateContent xmlns:mc="http://schemas.openxmlformats.org/markup-compatibility/2006">
      <mc:Choice Requires="x14">
        <oleObject progId="Equation.3" shapeId="1027" r:id="rId6">
          <objectPr defaultSize="0" autoPict="0" r:id="rId7">
            <anchor moveWithCells="1" sizeWithCells="1">
              <from>
                <xdr:col>6</xdr:col>
                <xdr:colOff>60960</xdr:colOff>
                <xdr:row>1343</xdr:row>
                <xdr:rowOff>22860</xdr:rowOff>
              </from>
              <to>
                <xdr:col>10</xdr:col>
                <xdr:colOff>281940</xdr:colOff>
                <xdr:row>1345</xdr:row>
                <xdr:rowOff>106680</xdr:rowOff>
              </to>
            </anchor>
          </objectPr>
        </oleObject>
      </mc:Choice>
      <mc:Fallback>
        <oleObject progId="Equation.3" shapeId="1027"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DA109"/>
  <sheetViews>
    <sheetView showGridLines="0" topLeftCell="A86" zoomScale="130" zoomScaleNormal="130" zoomScaleSheetLayoutView="100" workbookViewId="0">
      <selection activeCell="M106" sqref="M106"/>
    </sheetView>
  </sheetViews>
  <sheetFormatPr defaultRowHeight="13.2" x14ac:dyDescent="0.25"/>
  <cols>
    <col min="1" max="1" width="5" style="68" customWidth="1"/>
    <col min="2" max="2" width="34.88671875" style="69" customWidth="1"/>
    <col min="3" max="4" width="10.33203125" style="70" customWidth="1"/>
    <col min="5" max="5" width="12.33203125" style="70" customWidth="1"/>
    <col min="6" max="6" width="6" style="70" customWidth="1"/>
    <col min="7" max="7" width="9" style="73" customWidth="1"/>
    <col min="8" max="8" width="6.109375" style="73" customWidth="1"/>
    <col min="9" max="9" width="8.6640625" style="73" customWidth="1"/>
    <col min="10" max="10" width="6.88671875" style="73" bestFit="1" customWidth="1"/>
    <col min="11" max="11" width="9" style="73" customWidth="1"/>
    <col min="12" max="12" width="6.88671875" style="73" customWidth="1"/>
    <col min="13" max="13" width="9" style="73" customWidth="1"/>
    <col min="14" max="14" width="6.88671875" style="73" customWidth="1"/>
    <col min="15" max="15" width="9" style="73" customWidth="1"/>
    <col min="16" max="16" width="6.88671875" style="73" customWidth="1"/>
    <col min="17" max="17" width="9" style="73" customWidth="1"/>
    <col min="18" max="18" width="6.88671875" style="73" customWidth="1"/>
    <col min="19" max="19" width="9" style="73" customWidth="1"/>
    <col min="20" max="20" width="6.109375" style="73" customWidth="1"/>
    <col min="21" max="21" width="9" style="73" customWidth="1"/>
    <col min="22" max="22" width="6.88671875" style="73" bestFit="1" customWidth="1"/>
    <col min="23" max="23" width="9" style="73" customWidth="1"/>
    <col min="24" max="24" width="6.88671875" style="73" customWidth="1"/>
    <col min="25" max="25" width="9" style="73" customWidth="1"/>
    <col min="26" max="26" width="6.88671875" style="73" customWidth="1"/>
    <col min="27" max="27" width="9" style="73" customWidth="1"/>
    <col min="28" max="28" width="6.109375" style="73" customWidth="1"/>
    <col min="29" max="29" width="9" style="73" customWidth="1"/>
    <col min="30" max="30" width="6.88671875" style="73" bestFit="1" customWidth="1"/>
    <col min="31" max="31" width="9" style="73" customWidth="1"/>
    <col min="32" max="32" width="6.109375" style="73" customWidth="1"/>
    <col min="33" max="33" width="8.6640625" style="73" customWidth="1"/>
    <col min="34" max="34" width="6.88671875" style="73" bestFit="1" customWidth="1"/>
    <col min="35" max="35" width="9" style="73" customWidth="1"/>
    <col min="36" max="36" width="6.88671875" style="73" customWidth="1"/>
    <col min="37" max="37" width="9" style="73" customWidth="1"/>
    <col min="38" max="38" width="6.88671875" style="73" customWidth="1"/>
    <col min="39" max="39" width="9" style="73" customWidth="1"/>
    <col min="40" max="40" width="6.88671875" style="73" customWidth="1"/>
    <col min="41" max="41" width="9" style="73" customWidth="1"/>
    <col min="42" max="42" width="6.88671875" style="73" customWidth="1"/>
    <col min="43" max="43" width="9" style="73" customWidth="1"/>
    <col min="44" max="44" width="6.109375" style="73" customWidth="1"/>
    <col min="45" max="45" width="9" style="73" customWidth="1"/>
    <col min="46" max="46" width="6.88671875" style="73" bestFit="1" customWidth="1"/>
    <col min="47" max="47" width="9" style="73" customWidth="1"/>
    <col min="48" max="48" width="6.88671875" style="73" customWidth="1"/>
    <col min="49" max="49" width="9" style="73" customWidth="1"/>
    <col min="50" max="50" width="6.88671875" style="73" customWidth="1"/>
    <col min="51" max="51" width="9" style="73" customWidth="1"/>
    <col min="52" max="52" width="6.109375" style="73" customWidth="1"/>
    <col min="53" max="53" width="9" style="73" customWidth="1"/>
    <col min="54" max="54" width="6.88671875" style="73" bestFit="1" customWidth="1"/>
    <col min="55" max="55" width="9" style="73" customWidth="1"/>
    <col min="56" max="56" width="6.109375" style="73" customWidth="1"/>
    <col min="57" max="57" width="8.6640625" style="73" customWidth="1"/>
    <col min="58" max="58" width="6.88671875" style="73" bestFit="1" customWidth="1"/>
    <col min="59" max="59" width="9" style="73" customWidth="1"/>
    <col min="60" max="60" width="6.88671875" style="73" customWidth="1"/>
    <col min="61" max="61" width="9" style="73" customWidth="1"/>
    <col min="62" max="62" width="6.88671875" style="73" customWidth="1"/>
    <col min="63" max="63" width="9" style="73" customWidth="1"/>
    <col min="64" max="64" width="6.88671875" style="73" customWidth="1"/>
    <col min="65" max="65" width="9" style="73" customWidth="1"/>
    <col min="66" max="66" width="6.88671875" style="73" customWidth="1"/>
    <col min="67" max="67" width="9" style="73" customWidth="1"/>
    <col min="68" max="68" width="6.109375" style="73" customWidth="1"/>
    <col min="69" max="69" width="9" style="73" customWidth="1"/>
    <col min="70" max="70" width="6.88671875" style="73" bestFit="1" customWidth="1"/>
    <col min="71" max="71" width="9" style="73" customWidth="1"/>
    <col min="72" max="72" width="6.88671875" style="73" customWidth="1"/>
    <col min="73" max="73" width="9" style="73" customWidth="1"/>
    <col min="74" max="74" width="6.88671875" style="73" customWidth="1"/>
    <col min="75" max="75" width="9" style="73" customWidth="1"/>
    <col min="76" max="76" width="6.109375" style="73" customWidth="1"/>
    <col min="77" max="77" width="9" style="73" customWidth="1"/>
    <col min="78" max="78" width="6.88671875" style="73" bestFit="1" customWidth="1"/>
    <col min="79" max="79" width="9" style="73" customWidth="1"/>
    <col min="80" max="80" width="6.109375" style="73" customWidth="1"/>
    <col min="81" max="81" width="8.6640625" style="73" customWidth="1"/>
    <col min="82" max="82" width="6.88671875" style="73" bestFit="1" customWidth="1"/>
    <col min="83" max="83" width="9" style="73" customWidth="1"/>
    <col min="84" max="84" width="6.88671875" style="73" customWidth="1"/>
    <col min="85" max="85" width="9" style="73" customWidth="1"/>
    <col min="86" max="86" width="6.88671875" style="73" customWidth="1"/>
    <col min="87" max="87" width="9" style="73" customWidth="1"/>
    <col min="88" max="88" width="6.88671875" style="73" customWidth="1"/>
    <col min="89" max="89" width="9" style="73" customWidth="1"/>
    <col min="90" max="90" width="6.88671875" style="73" customWidth="1"/>
    <col min="91" max="91" width="9" style="73" customWidth="1"/>
    <col min="92" max="92" width="6.109375" style="73" customWidth="1"/>
    <col min="93" max="93" width="9" style="73" customWidth="1"/>
    <col min="94" max="94" width="6.88671875" style="73" bestFit="1" customWidth="1"/>
    <col min="95" max="95" width="9" style="73" customWidth="1"/>
    <col min="96" max="96" width="6.88671875" style="73" customWidth="1"/>
    <col min="97" max="97" width="9" style="73" customWidth="1"/>
    <col min="98" max="98" width="6.88671875" style="73" customWidth="1"/>
    <col min="99" max="99" width="9" style="73" customWidth="1"/>
    <col min="100" max="100" width="6.109375" style="73" customWidth="1"/>
    <col min="101" max="101" width="9" style="73" customWidth="1"/>
    <col min="102" max="102" width="6.88671875" style="73" bestFit="1" customWidth="1"/>
    <col min="103" max="103" width="4.44140625" style="74" customWidth="1"/>
    <col min="104" max="105" width="10" style="74" customWidth="1"/>
    <col min="106" max="344" width="9.109375" style="74"/>
    <col min="345" max="345" width="5" style="74" customWidth="1"/>
    <col min="346" max="346" width="34.88671875" style="74" customWidth="1"/>
    <col min="347" max="348" width="10.33203125" style="74" customWidth="1"/>
    <col min="349" max="349" width="12.33203125" style="74" customWidth="1"/>
    <col min="350" max="350" width="6" style="74" customWidth="1"/>
    <col min="351" max="351" width="8.6640625" style="74" customWidth="1"/>
    <col min="352" max="352" width="6.109375" style="74" customWidth="1"/>
    <col min="353" max="353" width="8.6640625" style="74" customWidth="1"/>
    <col min="354" max="354" width="6.88671875" style="74" bestFit="1" customWidth="1"/>
    <col min="355" max="355" width="8.6640625" style="74" customWidth="1"/>
    <col min="356" max="356" width="6.109375" style="74" customWidth="1"/>
    <col min="357" max="357" width="8.6640625" style="74" customWidth="1"/>
    <col min="358" max="358" width="6.88671875" style="74" bestFit="1" customWidth="1"/>
    <col min="359" max="600" width="9.109375" style="74"/>
    <col min="601" max="601" width="5" style="74" customWidth="1"/>
    <col min="602" max="602" width="34.88671875" style="74" customWidth="1"/>
    <col min="603" max="604" width="10.33203125" style="74" customWidth="1"/>
    <col min="605" max="605" width="12.33203125" style="74" customWidth="1"/>
    <col min="606" max="606" width="6" style="74" customWidth="1"/>
    <col min="607" max="607" width="8.6640625" style="74" customWidth="1"/>
    <col min="608" max="608" width="6.109375" style="74" customWidth="1"/>
    <col min="609" max="609" width="8.6640625" style="74" customWidth="1"/>
    <col min="610" max="610" width="6.88671875" style="74" bestFit="1" customWidth="1"/>
    <col min="611" max="611" width="8.6640625" style="74" customWidth="1"/>
    <col min="612" max="612" width="6.109375" style="74" customWidth="1"/>
    <col min="613" max="613" width="8.6640625" style="74" customWidth="1"/>
    <col min="614" max="614" width="6.88671875" style="74" bestFit="1" customWidth="1"/>
    <col min="615" max="856" width="9.109375" style="74"/>
    <col min="857" max="857" width="5" style="74" customWidth="1"/>
    <col min="858" max="858" width="34.88671875" style="74" customWidth="1"/>
    <col min="859" max="860" width="10.33203125" style="74" customWidth="1"/>
    <col min="861" max="861" width="12.33203125" style="74" customWidth="1"/>
    <col min="862" max="862" width="6" style="74" customWidth="1"/>
    <col min="863" max="863" width="8.6640625" style="74" customWidth="1"/>
    <col min="864" max="864" width="6.109375" style="74" customWidth="1"/>
    <col min="865" max="865" width="8.6640625" style="74" customWidth="1"/>
    <col min="866" max="866" width="6.88671875" style="74" bestFit="1" customWidth="1"/>
    <col min="867" max="867" width="8.6640625" style="74" customWidth="1"/>
    <col min="868" max="868" width="6.109375" style="74" customWidth="1"/>
    <col min="869" max="869" width="8.6640625" style="74" customWidth="1"/>
    <col min="870" max="870" width="6.88671875" style="74" bestFit="1" customWidth="1"/>
    <col min="871" max="1112" width="9.109375" style="74"/>
    <col min="1113" max="1113" width="5" style="74" customWidth="1"/>
    <col min="1114" max="1114" width="34.88671875" style="74" customWidth="1"/>
    <col min="1115" max="1116" width="10.33203125" style="74" customWidth="1"/>
    <col min="1117" max="1117" width="12.33203125" style="74" customWidth="1"/>
    <col min="1118" max="1118" width="6" style="74" customWidth="1"/>
    <col min="1119" max="1119" width="8.6640625" style="74" customWidth="1"/>
    <col min="1120" max="1120" width="6.109375" style="74" customWidth="1"/>
    <col min="1121" max="1121" width="8.6640625" style="74" customWidth="1"/>
    <col min="1122" max="1122" width="6.88671875" style="74" bestFit="1" customWidth="1"/>
    <col min="1123" max="1123" width="8.6640625" style="74" customWidth="1"/>
    <col min="1124" max="1124" width="6.109375" style="74" customWidth="1"/>
    <col min="1125" max="1125" width="8.6640625" style="74" customWidth="1"/>
    <col min="1126" max="1126" width="6.88671875" style="74" bestFit="1" customWidth="1"/>
    <col min="1127" max="1368" width="9.109375" style="74"/>
    <col min="1369" max="1369" width="5" style="74" customWidth="1"/>
    <col min="1370" max="1370" width="34.88671875" style="74" customWidth="1"/>
    <col min="1371" max="1372" width="10.33203125" style="74" customWidth="1"/>
    <col min="1373" max="1373" width="12.33203125" style="74" customWidth="1"/>
    <col min="1374" max="1374" width="6" style="74" customWidth="1"/>
    <col min="1375" max="1375" width="8.6640625" style="74" customWidth="1"/>
    <col min="1376" max="1376" width="6.109375" style="74" customWidth="1"/>
    <col min="1377" max="1377" width="8.6640625" style="74" customWidth="1"/>
    <col min="1378" max="1378" width="6.88671875" style="74" bestFit="1" customWidth="1"/>
    <col min="1379" max="1379" width="8.6640625" style="74" customWidth="1"/>
    <col min="1380" max="1380" width="6.109375" style="74" customWidth="1"/>
    <col min="1381" max="1381" width="8.6640625" style="74" customWidth="1"/>
    <col min="1382" max="1382" width="6.88671875" style="74" bestFit="1" customWidth="1"/>
    <col min="1383" max="1624" width="9.109375" style="74"/>
    <col min="1625" max="1625" width="5" style="74" customWidth="1"/>
    <col min="1626" max="1626" width="34.88671875" style="74" customWidth="1"/>
    <col min="1627" max="1628" width="10.33203125" style="74" customWidth="1"/>
    <col min="1629" max="1629" width="12.33203125" style="74" customWidth="1"/>
    <col min="1630" max="1630" width="6" style="74" customWidth="1"/>
    <col min="1631" max="1631" width="8.6640625" style="74" customWidth="1"/>
    <col min="1632" max="1632" width="6.109375" style="74" customWidth="1"/>
    <col min="1633" max="1633" width="8.6640625" style="74" customWidth="1"/>
    <col min="1634" max="1634" width="6.88671875" style="74" bestFit="1" customWidth="1"/>
    <col min="1635" max="1635" width="8.6640625" style="74" customWidth="1"/>
    <col min="1636" max="1636" width="6.109375" style="74" customWidth="1"/>
    <col min="1637" max="1637" width="8.6640625" style="74" customWidth="1"/>
    <col min="1638" max="1638" width="6.88671875" style="74" bestFit="1" customWidth="1"/>
    <col min="1639" max="1880" width="9.109375" style="74"/>
    <col min="1881" max="1881" width="5" style="74" customWidth="1"/>
    <col min="1882" max="1882" width="34.88671875" style="74" customWidth="1"/>
    <col min="1883" max="1884" width="10.33203125" style="74" customWidth="1"/>
    <col min="1885" max="1885" width="12.33203125" style="74" customWidth="1"/>
    <col min="1886" max="1886" width="6" style="74" customWidth="1"/>
    <col min="1887" max="1887" width="8.6640625" style="74" customWidth="1"/>
    <col min="1888" max="1888" width="6.109375" style="74" customWidth="1"/>
    <col min="1889" max="1889" width="8.6640625" style="74" customWidth="1"/>
    <col min="1890" max="1890" width="6.88671875" style="74" bestFit="1" customWidth="1"/>
    <col min="1891" max="1891" width="8.6640625" style="74" customWidth="1"/>
    <col min="1892" max="1892" width="6.109375" style="74" customWidth="1"/>
    <col min="1893" max="1893" width="8.6640625" style="74" customWidth="1"/>
    <col min="1894" max="1894" width="6.88671875" style="74" bestFit="1" customWidth="1"/>
    <col min="1895" max="2136" width="9.109375" style="74"/>
    <col min="2137" max="2137" width="5" style="74" customWidth="1"/>
    <col min="2138" max="2138" width="34.88671875" style="74" customWidth="1"/>
    <col min="2139" max="2140" width="10.33203125" style="74" customWidth="1"/>
    <col min="2141" max="2141" width="12.33203125" style="74" customWidth="1"/>
    <col min="2142" max="2142" width="6" style="74" customWidth="1"/>
    <col min="2143" max="2143" width="8.6640625" style="74" customWidth="1"/>
    <col min="2144" max="2144" width="6.109375" style="74" customWidth="1"/>
    <col min="2145" max="2145" width="8.6640625" style="74" customWidth="1"/>
    <col min="2146" max="2146" width="6.88671875" style="74" bestFit="1" customWidth="1"/>
    <col min="2147" max="2147" width="8.6640625" style="74" customWidth="1"/>
    <col min="2148" max="2148" width="6.109375" style="74" customWidth="1"/>
    <col min="2149" max="2149" width="8.6640625" style="74" customWidth="1"/>
    <col min="2150" max="2150" width="6.88671875" style="74" bestFit="1" customWidth="1"/>
    <col min="2151" max="2392" width="9.109375" style="74"/>
    <col min="2393" max="2393" width="5" style="74" customWidth="1"/>
    <col min="2394" max="2394" width="34.88671875" style="74" customWidth="1"/>
    <col min="2395" max="2396" width="10.33203125" style="74" customWidth="1"/>
    <col min="2397" max="2397" width="12.33203125" style="74" customWidth="1"/>
    <col min="2398" max="2398" width="6" style="74" customWidth="1"/>
    <col min="2399" max="2399" width="8.6640625" style="74" customWidth="1"/>
    <col min="2400" max="2400" width="6.109375" style="74" customWidth="1"/>
    <col min="2401" max="2401" width="8.6640625" style="74" customWidth="1"/>
    <col min="2402" max="2402" width="6.88671875" style="74" bestFit="1" customWidth="1"/>
    <col min="2403" max="2403" width="8.6640625" style="74" customWidth="1"/>
    <col min="2404" max="2404" width="6.109375" style="74" customWidth="1"/>
    <col min="2405" max="2405" width="8.6640625" style="74" customWidth="1"/>
    <col min="2406" max="2406" width="6.88671875" style="74" bestFit="1" customWidth="1"/>
    <col min="2407" max="2648" width="9.109375" style="74"/>
    <col min="2649" max="2649" width="5" style="74" customWidth="1"/>
    <col min="2650" max="2650" width="34.88671875" style="74" customWidth="1"/>
    <col min="2651" max="2652" width="10.33203125" style="74" customWidth="1"/>
    <col min="2653" max="2653" width="12.33203125" style="74" customWidth="1"/>
    <col min="2654" max="2654" width="6" style="74" customWidth="1"/>
    <col min="2655" max="2655" width="8.6640625" style="74" customWidth="1"/>
    <col min="2656" max="2656" width="6.109375" style="74" customWidth="1"/>
    <col min="2657" max="2657" width="8.6640625" style="74" customWidth="1"/>
    <col min="2658" max="2658" width="6.88671875" style="74" bestFit="1" customWidth="1"/>
    <col min="2659" max="2659" width="8.6640625" style="74" customWidth="1"/>
    <col min="2660" max="2660" width="6.109375" style="74" customWidth="1"/>
    <col min="2661" max="2661" width="8.6640625" style="74" customWidth="1"/>
    <col min="2662" max="2662" width="6.88671875" style="74" bestFit="1" customWidth="1"/>
    <col min="2663" max="2904" width="9.109375" style="74"/>
    <col min="2905" max="2905" width="5" style="74" customWidth="1"/>
    <col min="2906" max="2906" width="34.88671875" style="74" customWidth="1"/>
    <col min="2907" max="2908" width="10.33203125" style="74" customWidth="1"/>
    <col min="2909" max="2909" width="12.33203125" style="74" customWidth="1"/>
    <col min="2910" max="2910" width="6" style="74" customWidth="1"/>
    <col min="2911" max="2911" width="8.6640625" style="74" customWidth="1"/>
    <col min="2912" max="2912" width="6.109375" style="74" customWidth="1"/>
    <col min="2913" max="2913" width="8.6640625" style="74" customWidth="1"/>
    <col min="2914" max="2914" width="6.88671875" style="74" bestFit="1" customWidth="1"/>
    <col min="2915" max="2915" width="8.6640625" style="74" customWidth="1"/>
    <col min="2916" max="2916" width="6.109375" style="74" customWidth="1"/>
    <col min="2917" max="2917" width="8.6640625" style="74" customWidth="1"/>
    <col min="2918" max="2918" width="6.88671875" style="74" bestFit="1" customWidth="1"/>
    <col min="2919" max="3160" width="9.109375" style="74"/>
    <col min="3161" max="3161" width="5" style="74" customWidth="1"/>
    <col min="3162" max="3162" width="34.88671875" style="74" customWidth="1"/>
    <col min="3163" max="3164" width="10.33203125" style="74" customWidth="1"/>
    <col min="3165" max="3165" width="12.33203125" style="74" customWidth="1"/>
    <col min="3166" max="3166" width="6" style="74" customWidth="1"/>
    <col min="3167" max="3167" width="8.6640625" style="74" customWidth="1"/>
    <col min="3168" max="3168" width="6.109375" style="74" customWidth="1"/>
    <col min="3169" max="3169" width="8.6640625" style="74" customWidth="1"/>
    <col min="3170" max="3170" width="6.88671875" style="74" bestFit="1" customWidth="1"/>
    <col min="3171" max="3171" width="8.6640625" style="74" customWidth="1"/>
    <col min="3172" max="3172" width="6.109375" style="74" customWidth="1"/>
    <col min="3173" max="3173" width="8.6640625" style="74" customWidth="1"/>
    <col min="3174" max="3174" width="6.88671875" style="74" bestFit="1" customWidth="1"/>
    <col min="3175" max="3416" width="9.109375" style="74"/>
    <col min="3417" max="3417" width="5" style="74" customWidth="1"/>
    <col min="3418" max="3418" width="34.88671875" style="74" customWidth="1"/>
    <col min="3419" max="3420" width="10.33203125" style="74" customWidth="1"/>
    <col min="3421" max="3421" width="12.33203125" style="74" customWidth="1"/>
    <col min="3422" max="3422" width="6" style="74" customWidth="1"/>
    <col min="3423" max="3423" width="8.6640625" style="74" customWidth="1"/>
    <col min="3424" max="3424" width="6.109375" style="74" customWidth="1"/>
    <col min="3425" max="3425" width="8.6640625" style="74" customWidth="1"/>
    <col min="3426" max="3426" width="6.88671875" style="74" bestFit="1" customWidth="1"/>
    <col min="3427" max="3427" width="8.6640625" style="74" customWidth="1"/>
    <col min="3428" max="3428" width="6.109375" style="74" customWidth="1"/>
    <col min="3429" max="3429" width="8.6640625" style="74" customWidth="1"/>
    <col min="3430" max="3430" width="6.88671875" style="74" bestFit="1" customWidth="1"/>
    <col min="3431" max="3672" width="9.109375" style="74"/>
    <col min="3673" max="3673" width="5" style="74" customWidth="1"/>
    <col min="3674" max="3674" width="34.88671875" style="74" customWidth="1"/>
    <col min="3675" max="3676" width="10.33203125" style="74" customWidth="1"/>
    <col min="3677" max="3677" width="12.33203125" style="74" customWidth="1"/>
    <col min="3678" max="3678" width="6" style="74" customWidth="1"/>
    <col min="3679" max="3679" width="8.6640625" style="74" customWidth="1"/>
    <col min="3680" max="3680" width="6.109375" style="74" customWidth="1"/>
    <col min="3681" max="3681" width="8.6640625" style="74" customWidth="1"/>
    <col min="3682" max="3682" width="6.88671875" style="74" bestFit="1" customWidth="1"/>
    <col min="3683" max="3683" width="8.6640625" style="74" customWidth="1"/>
    <col min="3684" max="3684" width="6.109375" style="74" customWidth="1"/>
    <col min="3685" max="3685" width="8.6640625" style="74" customWidth="1"/>
    <col min="3686" max="3686" width="6.88671875" style="74" bestFit="1" customWidth="1"/>
    <col min="3687" max="3928" width="9.109375" style="74"/>
    <col min="3929" max="3929" width="5" style="74" customWidth="1"/>
    <col min="3930" max="3930" width="34.88671875" style="74" customWidth="1"/>
    <col min="3931" max="3932" width="10.33203125" style="74" customWidth="1"/>
    <col min="3933" max="3933" width="12.33203125" style="74" customWidth="1"/>
    <col min="3934" max="3934" width="6" style="74" customWidth="1"/>
    <col min="3935" max="3935" width="8.6640625" style="74" customWidth="1"/>
    <col min="3936" max="3936" width="6.109375" style="74" customWidth="1"/>
    <col min="3937" max="3937" width="8.6640625" style="74" customWidth="1"/>
    <col min="3938" max="3938" width="6.88671875" style="74" bestFit="1" customWidth="1"/>
    <col min="3939" max="3939" width="8.6640625" style="74" customWidth="1"/>
    <col min="3940" max="3940" width="6.109375" style="74" customWidth="1"/>
    <col min="3941" max="3941" width="8.6640625" style="74" customWidth="1"/>
    <col min="3942" max="3942" width="6.88671875" style="74" bestFit="1" customWidth="1"/>
    <col min="3943" max="4184" width="9.109375" style="74"/>
    <col min="4185" max="4185" width="5" style="74" customWidth="1"/>
    <col min="4186" max="4186" width="34.88671875" style="74" customWidth="1"/>
    <col min="4187" max="4188" width="10.33203125" style="74" customWidth="1"/>
    <col min="4189" max="4189" width="12.33203125" style="74" customWidth="1"/>
    <col min="4190" max="4190" width="6" style="74" customWidth="1"/>
    <col min="4191" max="4191" width="8.6640625" style="74" customWidth="1"/>
    <col min="4192" max="4192" width="6.109375" style="74" customWidth="1"/>
    <col min="4193" max="4193" width="8.6640625" style="74" customWidth="1"/>
    <col min="4194" max="4194" width="6.88671875" style="74" bestFit="1" customWidth="1"/>
    <col min="4195" max="4195" width="8.6640625" style="74" customWidth="1"/>
    <col min="4196" max="4196" width="6.109375" style="74" customWidth="1"/>
    <col min="4197" max="4197" width="8.6640625" style="74" customWidth="1"/>
    <col min="4198" max="4198" width="6.88671875" style="74" bestFit="1" customWidth="1"/>
    <col min="4199" max="4440" width="9.109375" style="74"/>
    <col min="4441" max="4441" width="5" style="74" customWidth="1"/>
    <col min="4442" max="4442" width="34.88671875" style="74" customWidth="1"/>
    <col min="4443" max="4444" width="10.33203125" style="74" customWidth="1"/>
    <col min="4445" max="4445" width="12.33203125" style="74" customWidth="1"/>
    <col min="4446" max="4446" width="6" style="74" customWidth="1"/>
    <col min="4447" max="4447" width="8.6640625" style="74" customWidth="1"/>
    <col min="4448" max="4448" width="6.109375" style="74" customWidth="1"/>
    <col min="4449" max="4449" width="8.6640625" style="74" customWidth="1"/>
    <col min="4450" max="4450" width="6.88671875" style="74" bestFit="1" customWidth="1"/>
    <col min="4451" max="4451" width="8.6640625" style="74" customWidth="1"/>
    <col min="4452" max="4452" width="6.109375" style="74" customWidth="1"/>
    <col min="4453" max="4453" width="8.6640625" style="74" customWidth="1"/>
    <col min="4454" max="4454" width="6.88671875" style="74" bestFit="1" customWidth="1"/>
    <col min="4455" max="4696" width="9.109375" style="74"/>
    <col min="4697" max="4697" width="5" style="74" customWidth="1"/>
    <col min="4698" max="4698" width="34.88671875" style="74" customWidth="1"/>
    <col min="4699" max="4700" width="10.33203125" style="74" customWidth="1"/>
    <col min="4701" max="4701" width="12.33203125" style="74" customWidth="1"/>
    <col min="4702" max="4702" width="6" style="74" customWidth="1"/>
    <col min="4703" max="4703" width="8.6640625" style="74" customWidth="1"/>
    <col min="4704" max="4704" width="6.109375" style="74" customWidth="1"/>
    <col min="4705" max="4705" width="8.6640625" style="74" customWidth="1"/>
    <col min="4706" max="4706" width="6.88671875" style="74" bestFit="1" customWidth="1"/>
    <col min="4707" max="4707" width="8.6640625" style="74" customWidth="1"/>
    <col min="4708" max="4708" width="6.109375" style="74" customWidth="1"/>
    <col min="4709" max="4709" width="8.6640625" style="74" customWidth="1"/>
    <col min="4710" max="4710" width="6.88671875" style="74" bestFit="1" customWidth="1"/>
    <col min="4711" max="4952" width="9.109375" style="74"/>
    <col min="4953" max="4953" width="5" style="74" customWidth="1"/>
    <col min="4954" max="4954" width="34.88671875" style="74" customWidth="1"/>
    <col min="4955" max="4956" width="10.33203125" style="74" customWidth="1"/>
    <col min="4957" max="4957" width="12.33203125" style="74" customWidth="1"/>
    <col min="4958" max="4958" width="6" style="74" customWidth="1"/>
    <col min="4959" max="4959" width="8.6640625" style="74" customWidth="1"/>
    <col min="4960" max="4960" width="6.109375" style="74" customWidth="1"/>
    <col min="4961" max="4961" width="8.6640625" style="74" customWidth="1"/>
    <col min="4962" max="4962" width="6.88671875" style="74" bestFit="1" customWidth="1"/>
    <col min="4963" max="4963" width="8.6640625" style="74" customWidth="1"/>
    <col min="4964" max="4964" width="6.109375" style="74" customWidth="1"/>
    <col min="4965" max="4965" width="8.6640625" style="74" customWidth="1"/>
    <col min="4966" max="4966" width="6.88671875" style="74" bestFit="1" customWidth="1"/>
    <col min="4967" max="5208" width="9.109375" style="74"/>
    <col min="5209" max="5209" width="5" style="74" customWidth="1"/>
    <col min="5210" max="5210" width="34.88671875" style="74" customWidth="1"/>
    <col min="5211" max="5212" width="10.33203125" style="74" customWidth="1"/>
    <col min="5213" max="5213" width="12.33203125" style="74" customWidth="1"/>
    <col min="5214" max="5214" width="6" style="74" customWidth="1"/>
    <col min="5215" max="5215" width="8.6640625" style="74" customWidth="1"/>
    <col min="5216" max="5216" width="6.109375" style="74" customWidth="1"/>
    <col min="5217" max="5217" width="8.6640625" style="74" customWidth="1"/>
    <col min="5218" max="5218" width="6.88671875" style="74" bestFit="1" customWidth="1"/>
    <col min="5219" max="5219" width="8.6640625" style="74" customWidth="1"/>
    <col min="5220" max="5220" width="6.109375" style="74" customWidth="1"/>
    <col min="5221" max="5221" width="8.6640625" style="74" customWidth="1"/>
    <col min="5222" max="5222" width="6.88671875" style="74" bestFit="1" customWidth="1"/>
    <col min="5223" max="5464" width="9.109375" style="74"/>
    <col min="5465" max="5465" width="5" style="74" customWidth="1"/>
    <col min="5466" max="5466" width="34.88671875" style="74" customWidth="1"/>
    <col min="5467" max="5468" width="10.33203125" style="74" customWidth="1"/>
    <col min="5469" max="5469" width="12.33203125" style="74" customWidth="1"/>
    <col min="5470" max="5470" width="6" style="74" customWidth="1"/>
    <col min="5471" max="5471" width="8.6640625" style="74" customWidth="1"/>
    <col min="5472" max="5472" width="6.109375" style="74" customWidth="1"/>
    <col min="5473" max="5473" width="8.6640625" style="74" customWidth="1"/>
    <col min="5474" max="5474" width="6.88671875" style="74" bestFit="1" customWidth="1"/>
    <col min="5475" max="5475" width="8.6640625" style="74" customWidth="1"/>
    <col min="5476" max="5476" width="6.109375" style="74" customWidth="1"/>
    <col min="5477" max="5477" width="8.6640625" style="74" customWidth="1"/>
    <col min="5478" max="5478" width="6.88671875" style="74" bestFit="1" customWidth="1"/>
    <col min="5479" max="5720" width="9.109375" style="74"/>
    <col min="5721" max="5721" width="5" style="74" customWidth="1"/>
    <col min="5722" max="5722" width="34.88671875" style="74" customWidth="1"/>
    <col min="5723" max="5724" width="10.33203125" style="74" customWidth="1"/>
    <col min="5725" max="5725" width="12.33203125" style="74" customWidth="1"/>
    <col min="5726" max="5726" width="6" style="74" customWidth="1"/>
    <col min="5727" max="5727" width="8.6640625" style="74" customWidth="1"/>
    <col min="5728" max="5728" width="6.109375" style="74" customWidth="1"/>
    <col min="5729" max="5729" width="8.6640625" style="74" customWidth="1"/>
    <col min="5730" max="5730" width="6.88671875" style="74" bestFit="1" customWidth="1"/>
    <col min="5731" max="5731" width="8.6640625" style="74" customWidth="1"/>
    <col min="5732" max="5732" width="6.109375" style="74" customWidth="1"/>
    <col min="5733" max="5733" width="8.6640625" style="74" customWidth="1"/>
    <col min="5734" max="5734" width="6.88671875" style="74" bestFit="1" customWidth="1"/>
    <col min="5735" max="5976" width="9.109375" style="74"/>
    <col min="5977" max="5977" width="5" style="74" customWidth="1"/>
    <col min="5978" max="5978" width="34.88671875" style="74" customWidth="1"/>
    <col min="5979" max="5980" width="10.33203125" style="74" customWidth="1"/>
    <col min="5981" max="5981" width="12.33203125" style="74" customWidth="1"/>
    <col min="5982" max="5982" width="6" style="74" customWidth="1"/>
    <col min="5983" max="5983" width="8.6640625" style="74" customWidth="1"/>
    <col min="5984" max="5984" width="6.109375" style="74" customWidth="1"/>
    <col min="5985" max="5985" width="8.6640625" style="74" customWidth="1"/>
    <col min="5986" max="5986" width="6.88671875" style="74" bestFit="1" customWidth="1"/>
    <col min="5987" max="5987" width="8.6640625" style="74" customWidth="1"/>
    <col min="5988" max="5988" width="6.109375" style="74" customWidth="1"/>
    <col min="5989" max="5989" width="8.6640625" style="74" customWidth="1"/>
    <col min="5990" max="5990" width="6.88671875" style="74" bestFit="1" customWidth="1"/>
    <col min="5991" max="6232" width="9.109375" style="74"/>
    <col min="6233" max="6233" width="5" style="74" customWidth="1"/>
    <col min="6234" max="6234" width="34.88671875" style="74" customWidth="1"/>
    <col min="6235" max="6236" width="10.33203125" style="74" customWidth="1"/>
    <col min="6237" max="6237" width="12.33203125" style="74" customWidth="1"/>
    <col min="6238" max="6238" width="6" style="74" customWidth="1"/>
    <col min="6239" max="6239" width="8.6640625" style="74" customWidth="1"/>
    <col min="6240" max="6240" width="6.109375" style="74" customWidth="1"/>
    <col min="6241" max="6241" width="8.6640625" style="74" customWidth="1"/>
    <col min="6242" max="6242" width="6.88671875" style="74" bestFit="1" customWidth="1"/>
    <col min="6243" max="6243" width="8.6640625" style="74" customWidth="1"/>
    <col min="6244" max="6244" width="6.109375" style="74" customWidth="1"/>
    <col min="6245" max="6245" width="8.6640625" style="74" customWidth="1"/>
    <col min="6246" max="6246" width="6.88671875" style="74" bestFit="1" customWidth="1"/>
    <col min="6247" max="6488" width="9.109375" style="74"/>
    <col min="6489" max="6489" width="5" style="74" customWidth="1"/>
    <col min="6490" max="6490" width="34.88671875" style="74" customWidth="1"/>
    <col min="6491" max="6492" width="10.33203125" style="74" customWidth="1"/>
    <col min="6493" max="6493" width="12.33203125" style="74" customWidth="1"/>
    <col min="6494" max="6494" width="6" style="74" customWidth="1"/>
    <col min="6495" max="6495" width="8.6640625" style="74" customWidth="1"/>
    <col min="6496" max="6496" width="6.109375" style="74" customWidth="1"/>
    <col min="6497" max="6497" width="8.6640625" style="74" customWidth="1"/>
    <col min="6498" max="6498" width="6.88671875" style="74" bestFit="1" customWidth="1"/>
    <col min="6499" max="6499" width="8.6640625" style="74" customWidth="1"/>
    <col min="6500" max="6500" width="6.109375" style="74" customWidth="1"/>
    <col min="6501" max="6501" width="8.6640625" style="74" customWidth="1"/>
    <col min="6502" max="6502" width="6.88671875" style="74" bestFit="1" customWidth="1"/>
    <col min="6503" max="6744" width="9.109375" style="74"/>
    <col min="6745" max="6745" width="5" style="74" customWidth="1"/>
    <col min="6746" max="6746" width="34.88671875" style="74" customWidth="1"/>
    <col min="6747" max="6748" width="10.33203125" style="74" customWidth="1"/>
    <col min="6749" max="6749" width="12.33203125" style="74" customWidth="1"/>
    <col min="6750" max="6750" width="6" style="74" customWidth="1"/>
    <col min="6751" max="6751" width="8.6640625" style="74" customWidth="1"/>
    <col min="6752" max="6752" width="6.109375" style="74" customWidth="1"/>
    <col min="6753" max="6753" width="8.6640625" style="74" customWidth="1"/>
    <col min="6754" max="6754" width="6.88671875" style="74" bestFit="1" customWidth="1"/>
    <col min="6755" max="6755" width="8.6640625" style="74" customWidth="1"/>
    <col min="6756" max="6756" width="6.109375" style="74" customWidth="1"/>
    <col min="6757" max="6757" width="8.6640625" style="74" customWidth="1"/>
    <col min="6758" max="6758" width="6.88671875" style="74" bestFit="1" customWidth="1"/>
    <col min="6759" max="7000" width="9.109375" style="74"/>
    <col min="7001" max="7001" width="5" style="74" customWidth="1"/>
    <col min="7002" max="7002" width="34.88671875" style="74" customWidth="1"/>
    <col min="7003" max="7004" width="10.33203125" style="74" customWidth="1"/>
    <col min="7005" max="7005" width="12.33203125" style="74" customWidth="1"/>
    <col min="7006" max="7006" width="6" style="74" customWidth="1"/>
    <col min="7007" max="7007" width="8.6640625" style="74" customWidth="1"/>
    <col min="7008" max="7008" width="6.109375" style="74" customWidth="1"/>
    <col min="7009" max="7009" width="8.6640625" style="74" customWidth="1"/>
    <col min="7010" max="7010" width="6.88671875" style="74" bestFit="1" customWidth="1"/>
    <col min="7011" max="7011" width="8.6640625" style="74" customWidth="1"/>
    <col min="7012" max="7012" width="6.109375" style="74" customWidth="1"/>
    <col min="7013" max="7013" width="8.6640625" style="74" customWidth="1"/>
    <col min="7014" max="7014" width="6.88671875" style="74" bestFit="1" customWidth="1"/>
    <col min="7015" max="7256" width="9.109375" style="74"/>
    <col min="7257" max="7257" width="5" style="74" customWidth="1"/>
    <col min="7258" max="7258" width="34.88671875" style="74" customWidth="1"/>
    <col min="7259" max="7260" width="10.33203125" style="74" customWidth="1"/>
    <col min="7261" max="7261" width="12.33203125" style="74" customWidth="1"/>
    <col min="7262" max="7262" width="6" style="74" customWidth="1"/>
    <col min="7263" max="7263" width="8.6640625" style="74" customWidth="1"/>
    <col min="7264" max="7264" width="6.109375" style="74" customWidth="1"/>
    <col min="7265" max="7265" width="8.6640625" style="74" customWidth="1"/>
    <col min="7266" max="7266" width="6.88671875" style="74" bestFit="1" customWidth="1"/>
    <col min="7267" max="7267" width="8.6640625" style="74" customWidth="1"/>
    <col min="7268" max="7268" width="6.109375" style="74" customWidth="1"/>
    <col min="7269" max="7269" width="8.6640625" style="74" customWidth="1"/>
    <col min="7270" max="7270" width="6.88671875" style="74" bestFit="1" customWidth="1"/>
    <col min="7271" max="7512" width="9.109375" style="74"/>
    <col min="7513" max="7513" width="5" style="74" customWidth="1"/>
    <col min="7514" max="7514" width="34.88671875" style="74" customWidth="1"/>
    <col min="7515" max="7516" width="10.33203125" style="74" customWidth="1"/>
    <col min="7517" max="7517" width="12.33203125" style="74" customWidth="1"/>
    <col min="7518" max="7518" width="6" style="74" customWidth="1"/>
    <col min="7519" max="7519" width="8.6640625" style="74" customWidth="1"/>
    <col min="7520" max="7520" width="6.109375" style="74" customWidth="1"/>
    <col min="7521" max="7521" width="8.6640625" style="74" customWidth="1"/>
    <col min="7522" max="7522" width="6.88671875" style="74" bestFit="1" customWidth="1"/>
    <col min="7523" max="7523" width="8.6640625" style="74" customWidth="1"/>
    <col min="7524" max="7524" width="6.109375" style="74" customWidth="1"/>
    <col min="7525" max="7525" width="8.6640625" style="74" customWidth="1"/>
    <col min="7526" max="7526" width="6.88671875" style="74" bestFit="1" customWidth="1"/>
    <col min="7527" max="7768" width="9.109375" style="74"/>
    <col min="7769" max="7769" width="5" style="74" customWidth="1"/>
    <col min="7770" max="7770" width="34.88671875" style="74" customWidth="1"/>
    <col min="7771" max="7772" width="10.33203125" style="74" customWidth="1"/>
    <col min="7773" max="7773" width="12.33203125" style="74" customWidth="1"/>
    <col min="7774" max="7774" width="6" style="74" customWidth="1"/>
    <col min="7775" max="7775" width="8.6640625" style="74" customWidth="1"/>
    <col min="7776" max="7776" width="6.109375" style="74" customWidth="1"/>
    <col min="7777" max="7777" width="8.6640625" style="74" customWidth="1"/>
    <col min="7778" max="7778" width="6.88671875" style="74" bestFit="1" customWidth="1"/>
    <col min="7779" max="7779" width="8.6640625" style="74" customWidth="1"/>
    <col min="7780" max="7780" width="6.109375" style="74" customWidth="1"/>
    <col min="7781" max="7781" width="8.6640625" style="74" customWidth="1"/>
    <col min="7782" max="7782" width="6.88671875" style="74" bestFit="1" customWidth="1"/>
    <col min="7783" max="8024" width="9.109375" style="74"/>
    <col min="8025" max="8025" width="5" style="74" customWidth="1"/>
    <col min="8026" max="8026" width="34.88671875" style="74" customWidth="1"/>
    <col min="8027" max="8028" width="10.33203125" style="74" customWidth="1"/>
    <col min="8029" max="8029" width="12.33203125" style="74" customWidth="1"/>
    <col min="8030" max="8030" width="6" style="74" customWidth="1"/>
    <col min="8031" max="8031" width="8.6640625" style="74" customWidth="1"/>
    <col min="8032" max="8032" width="6.109375" style="74" customWidth="1"/>
    <col min="8033" max="8033" width="8.6640625" style="74" customWidth="1"/>
    <col min="8034" max="8034" width="6.88671875" style="74" bestFit="1" customWidth="1"/>
    <col min="8035" max="8035" width="8.6640625" style="74" customWidth="1"/>
    <col min="8036" max="8036" width="6.109375" style="74" customWidth="1"/>
    <col min="8037" max="8037" width="8.6640625" style="74" customWidth="1"/>
    <col min="8038" max="8038" width="6.88671875" style="74" bestFit="1" customWidth="1"/>
    <col min="8039" max="8280" width="9.109375" style="74"/>
    <col min="8281" max="8281" width="5" style="74" customWidth="1"/>
    <col min="8282" max="8282" width="34.88671875" style="74" customWidth="1"/>
    <col min="8283" max="8284" width="10.33203125" style="74" customWidth="1"/>
    <col min="8285" max="8285" width="12.33203125" style="74" customWidth="1"/>
    <col min="8286" max="8286" width="6" style="74" customWidth="1"/>
    <col min="8287" max="8287" width="8.6640625" style="74" customWidth="1"/>
    <col min="8288" max="8288" width="6.109375" style="74" customWidth="1"/>
    <col min="8289" max="8289" width="8.6640625" style="74" customWidth="1"/>
    <col min="8290" max="8290" width="6.88671875" style="74" bestFit="1" customWidth="1"/>
    <col min="8291" max="8291" width="8.6640625" style="74" customWidth="1"/>
    <col min="8292" max="8292" width="6.109375" style="74" customWidth="1"/>
    <col min="8293" max="8293" width="8.6640625" style="74" customWidth="1"/>
    <col min="8294" max="8294" width="6.88671875" style="74" bestFit="1" customWidth="1"/>
    <col min="8295" max="8536" width="9.109375" style="74"/>
    <col min="8537" max="8537" width="5" style="74" customWidth="1"/>
    <col min="8538" max="8538" width="34.88671875" style="74" customWidth="1"/>
    <col min="8539" max="8540" width="10.33203125" style="74" customWidth="1"/>
    <col min="8541" max="8541" width="12.33203125" style="74" customWidth="1"/>
    <col min="8542" max="8542" width="6" style="74" customWidth="1"/>
    <col min="8543" max="8543" width="8.6640625" style="74" customWidth="1"/>
    <col min="8544" max="8544" width="6.109375" style="74" customWidth="1"/>
    <col min="8545" max="8545" width="8.6640625" style="74" customWidth="1"/>
    <col min="8546" max="8546" width="6.88671875" style="74" bestFit="1" customWidth="1"/>
    <col min="8547" max="8547" width="8.6640625" style="74" customWidth="1"/>
    <col min="8548" max="8548" width="6.109375" style="74" customWidth="1"/>
    <col min="8549" max="8549" width="8.6640625" style="74" customWidth="1"/>
    <col min="8550" max="8550" width="6.88671875" style="74" bestFit="1" customWidth="1"/>
    <col min="8551" max="8792" width="9.109375" style="74"/>
    <col min="8793" max="8793" width="5" style="74" customWidth="1"/>
    <col min="8794" max="8794" width="34.88671875" style="74" customWidth="1"/>
    <col min="8795" max="8796" width="10.33203125" style="74" customWidth="1"/>
    <col min="8797" max="8797" width="12.33203125" style="74" customWidth="1"/>
    <col min="8798" max="8798" width="6" style="74" customWidth="1"/>
    <col min="8799" max="8799" width="8.6640625" style="74" customWidth="1"/>
    <col min="8800" max="8800" width="6.109375" style="74" customWidth="1"/>
    <col min="8801" max="8801" width="8.6640625" style="74" customWidth="1"/>
    <col min="8802" max="8802" width="6.88671875" style="74" bestFit="1" customWidth="1"/>
    <col min="8803" max="8803" width="8.6640625" style="74" customWidth="1"/>
    <col min="8804" max="8804" width="6.109375" style="74" customWidth="1"/>
    <col min="8805" max="8805" width="8.6640625" style="74" customWidth="1"/>
    <col min="8806" max="8806" width="6.88671875" style="74" bestFit="1" customWidth="1"/>
    <col min="8807" max="9048" width="9.109375" style="74"/>
    <col min="9049" max="9049" width="5" style="74" customWidth="1"/>
    <col min="9050" max="9050" width="34.88671875" style="74" customWidth="1"/>
    <col min="9051" max="9052" width="10.33203125" style="74" customWidth="1"/>
    <col min="9053" max="9053" width="12.33203125" style="74" customWidth="1"/>
    <col min="9054" max="9054" width="6" style="74" customWidth="1"/>
    <col min="9055" max="9055" width="8.6640625" style="74" customWidth="1"/>
    <col min="9056" max="9056" width="6.109375" style="74" customWidth="1"/>
    <col min="9057" max="9057" width="8.6640625" style="74" customWidth="1"/>
    <col min="9058" max="9058" width="6.88671875" style="74" bestFit="1" customWidth="1"/>
    <col min="9059" max="9059" width="8.6640625" style="74" customWidth="1"/>
    <col min="9060" max="9060" width="6.109375" style="74" customWidth="1"/>
    <col min="9061" max="9061" width="8.6640625" style="74" customWidth="1"/>
    <col min="9062" max="9062" width="6.88671875" style="74" bestFit="1" customWidth="1"/>
    <col min="9063" max="9304" width="9.109375" style="74"/>
    <col min="9305" max="9305" width="5" style="74" customWidth="1"/>
    <col min="9306" max="9306" width="34.88671875" style="74" customWidth="1"/>
    <col min="9307" max="9308" width="10.33203125" style="74" customWidth="1"/>
    <col min="9309" max="9309" width="12.33203125" style="74" customWidth="1"/>
    <col min="9310" max="9310" width="6" style="74" customWidth="1"/>
    <col min="9311" max="9311" width="8.6640625" style="74" customWidth="1"/>
    <col min="9312" max="9312" width="6.109375" style="74" customWidth="1"/>
    <col min="9313" max="9313" width="8.6640625" style="74" customWidth="1"/>
    <col min="9314" max="9314" width="6.88671875" style="74" bestFit="1" customWidth="1"/>
    <col min="9315" max="9315" width="8.6640625" style="74" customWidth="1"/>
    <col min="9316" max="9316" width="6.109375" style="74" customWidth="1"/>
    <col min="9317" max="9317" width="8.6640625" style="74" customWidth="1"/>
    <col min="9318" max="9318" width="6.88671875" style="74" bestFit="1" customWidth="1"/>
    <col min="9319" max="9560" width="9.109375" style="74"/>
    <col min="9561" max="9561" width="5" style="74" customWidth="1"/>
    <col min="9562" max="9562" width="34.88671875" style="74" customWidth="1"/>
    <col min="9563" max="9564" width="10.33203125" style="74" customWidth="1"/>
    <col min="9565" max="9565" width="12.33203125" style="74" customWidth="1"/>
    <col min="9566" max="9566" width="6" style="74" customWidth="1"/>
    <col min="9567" max="9567" width="8.6640625" style="74" customWidth="1"/>
    <col min="9568" max="9568" width="6.109375" style="74" customWidth="1"/>
    <col min="9569" max="9569" width="8.6640625" style="74" customWidth="1"/>
    <col min="9570" max="9570" width="6.88671875" style="74" bestFit="1" customWidth="1"/>
    <col min="9571" max="9571" width="8.6640625" style="74" customWidth="1"/>
    <col min="9572" max="9572" width="6.109375" style="74" customWidth="1"/>
    <col min="9573" max="9573" width="8.6640625" style="74" customWidth="1"/>
    <col min="9574" max="9574" width="6.88671875" style="74" bestFit="1" customWidth="1"/>
    <col min="9575" max="9816" width="9.109375" style="74"/>
    <col min="9817" max="9817" width="5" style="74" customWidth="1"/>
    <col min="9818" max="9818" width="34.88671875" style="74" customWidth="1"/>
    <col min="9819" max="9820" width="10.33203125" style="74" customWidth="1"/>
    <col min="9821" max="9821" width="12.33203125" style="74" customWidth="1"/>
    <col min="9822" max="9822" width="6" style="74" customWidth="1"/>
    <col min="9823" max="9823" width="8.6640625" style="74" customWidth="1"/>
    <col min="9824" max="9824" width="6.109375" style="74" customWidth="1"/>
    <col min="9825" max="9825" width="8.6640625" style="74" customWidth="1"/>
    <col min="9826" max="9826" width="6.88671875" style="74" bestFit="1" customWidth="1"/>
    <col min="9827" max="9827" width="8.6640625" style="74" customWidth="1"/>
    <col min="9828" max="9828" width="6.109375" style="74" customWidth="1"/>
    <col min="9829" max="9829" width="8.6640625" style="74" customWidth="1"/>
    <col min="9830" max="9830" width="6.88671875" style="74" bestFit="1" customWidth="1"/>
    <col min="9831" max="10072" width="9.109375" style="74"/>
    <col min="10073" max="10073" width="5" style="74" customWidth="1"/>
    <col min="10074" max="10074" width="34.88671875" style="74" customWidth="1"/>
    <col min="10075" max="10076" width="10.33203125" style="74" customWidth="1"/>
    <col min="10077" max="10077" width="12.33203125" style="74" customWidth="1"/>
    <col min="10078" max="10078" width="6" style="74" customWidth="1"/>
    <col min="10079" max="10079" width="8.6640625" style="74" customWidth="1"/>
    <col min="10080" max="10080" width="6.109375" style="74" customWidth="1"/>
    <col min="10081" max="10081" width="8.6640625" style="74" customWidth="1"/>
    <col min="10082" max="10082" width="6.88671875" style="74" bestFit="1" customWidth="1"/>
    <col min="10083" max="10083" width="8.6640625" style="74" customWidth="1"/>
    <col min="10084" max="10084" width="6.109375" style="74" customWidth="1"/>
    <col min="10085" max="10085" width="8.6640625" style="74" customWidth="1"/>
    <col min="10086" max="10086" width="6.88671875" style="74" bestFit="1" customWidth="1"/>
    <col min="10087" max="10328" width="9.109375" style="74"/>
    <col min="10329" max="10329" width="5" style="74" customWidth="1"/>
    <col min="10330" max="10330" width="34.88671875" style="74" customWidth="1"/>
    <col min="10331" max="10332" width="10.33203125" style="74" customWidth="1"/>
    <col min="10333" max="10333" width="12.33203125" style="74" customWidth="1"/>
    <col min="10334" max="10334" width="6" style="74" customWidth="1"/>
    <col min="10335" max="10335" width="8.6640625" style="74" customWidth="1"/>
    <col min="10336" max="10336" width="6.109375" style="74" customWidth="1"/>
    <col min="10337" max="10337" width="8.6640625" style="74" customWidth="1"/>
    <col min="10338" max="10338" width="6.88671875" style="74" bestFit="1" customWidth="1"/>
    <col min="10339" max="10339" width="8.6640625" style="74" customWidth="1"/>
    <col min="10340" max="10340" width="6.109375" style="74" customWidth="1"/>
    <col min="10341" max="10341" width="8.6640625" style="74" customWidth="1"/>
    <col min="10342" max="10342" width="6.88671875" style="74" bestFit="1" customWidth="1"/>
    <col min="10343" max="10584" width="9.109375" style="74"/>
    <col min="10585" max="10585" width="5" style="74" customWidth="1"/>
    <col min="10586" max="10586" width="34.88671875" style="74" customWidth="1"/>
    <col min="10587" max="10588" width="10.33203125" style="74" customWidth="1"/>
    <col min="10589" max="10589" width="12.33203125" style="74" customWidth="1"/>
    <col min="10590" max="10590" width="6" style="74" customWidth="1"/>
    <col min="10591" max="10591" width="8.6640625" style="74" customWidth="1"/>
    <col min="10592" max="10592" width="6.109375" style="74" customWidth="1"/>
    <col min="10593" max="10593" width="8.6640625" style="74" customWidth="1"/>
    <col min="10594" max="10594" width="6.88671875" style="74" bestFit="1" customWidth="1"/>
    <col min="10595" max="10595" width="8.6640625" style="74" customWidth="1"/>
    <col min="10596" max="10596" width="6.109375" style="74" customWidth="1"/>
    <col min="10597" max="10597" width="8.6640625" style="74" customWidth="1"/>
    <col min="10598" max="10598" width="6.88671875" style="74" bestFit="1" customWidth="1"/>
    <col min="10599" max="10840" width="9.109375" style="74"/>
    <col min="10841" max="10841" width="5" style="74" customWidth="1"/>
    <col min="10842" max="10842" width="34.88671875" style="74" customWidth="1"/>
    <col min="10843" max="10844" width="10.33203125" style="74" customWidth="1"/>
    <col min="10845" max="10845" width="12.33203125" style="74" customWidth="1"/>
    <col min="10846" max="10846" width="6" style="74" customWidth="1"/>
    <col min="10847" max="10847" width="8.6640625" style="74" customWidth="1"/>
    <col min="10848" max="10848" width="6.109375" style="74" customWidth="1"/>
    <col min="10849" max="10849" width="8.6640625" style="74" customWidth="1"/>
    <col min="10850" max="10850" width="6.88671875" style="74" bestFit="1" customWidth="1"/>
    <col min="10851" max="10851" width="8.6640625" style="74" customWidth="1"/>
    <col min="10852" max="10852" width="6.109375" style="74" customWidth="1"/>
    <col min="10853" max="10853" width="8.6640625" style="74" customWidth="1"/>
    <col min="10854" max="10854" width="6.88671875" style="74" bestFit="1" customWidth="1"/>
    <col min="10855" max="11096" width="9.109375" style="74"/>
    <col min="11097" max="11097" width="5" style="74" customWidth="1"/>
    <col min="11098" max="11098" width="34.88671875" style="74" customWidth="1"/>
    <col min="11099" max="11100" width="10.33203125" style="74" customWidth="1"/>
    <col min="11101" max="11101" width="12.33203125" style="74" customWidth="1"/>
    <col min="11102" max="11102" width="6" style="74" customWidth="1"/>
    <col min="11103" max="11103" width="8.6640625" style="74" customWidth="1"/>
    <col min="11104" max="11104" width="6.109375" style="74" customWidth="1"/>
    <col min="11105" max="11105" width="8.6640625" style="74" customWidth="1"/>
    <col min="11106" max="11106" width="6.88671875" style="74" bestFit="1" customWidth="1"/>
    <col min="11107" max="11107" width="8.6640625" style="74" customWidth="1"/>
    <col min="11108" max="11108" width="6.109375" style="74" customWidth="1"/>
    <col min="11109" max="11109" width="8.6640625" style="74" customWidth="1"/>
    <col min="11110" max="11110" width="6.88671875" style="74" bestFit="1" customWidth="1"/>
    <col min="11111" max="11352" width="9.109375" style="74"/>
    <col min="11353" max="11353" width="5" style="74" customWidth="1"/>
    <col min="11354" max="11354" width="34.88671875" style="74" customWidth="1"/>
    <col min="11355" max="11356" width="10.33203125" style="74" customWidth="1"/>
    <col min="11357" max="11357" width="12.33203125" style="74" customWidth="1"/>
    <col min="11358" max="11358" width="6" style="74" customWidth="1"/>
    <col min="11359" max="11359" width="8.6640625" style="74" customWidth="1"/>
    <col min="11360" max="11360" width="6.109375" style="74" customWidth="1"/>
    <col min="11361" max="11361" width="8.6640625" style="74" customWidth="1"/>
    <col min="11362" max="11362" width="6.88671875" style="74" bestFit="1" customWidth="1"/>
    <col min="11363" max="11363" width="8.6640625" style="74" customWidth="1"/>
    <col min="11364" max="11364" width="6.109375" style="74" customWidth="1"/>
    <col min="11365" max="11365" width="8.6640625" style="74" customWidth="1"/>
    <col min="11366" max="11366" width="6.88671875" style="74" bestFit="1" customWidth="1"/>
    <col min="11367" max="11608" width="9.109375" style="74"/>
    <col min="11609" max="11609" width="5" style="74" customWidth="1"/>
    <col min="11610" max="11610" width="34.88671875" style="74" customWidth="1"/>
    <col min="11611" max="11612" width="10.33203125" style="74" customWidth="1"/>
    <col min="11613" max="11613" width="12.33203125" style="74" customWidth="1"/>
    <col min="11614" max="11614" width="6" style="74" customWidth="1"/>
    <col min="11615" max="11615" width="8.6640625" style="74" customWidth="1"/>
    <col min="11616" max="11616" width="6.109375" style="74" customWidth="1"/>
    <col min="11617" max="11617" width="8.6640625" style="74" customWidth="1"/>
    <col min="11618" max="11618" width="6.88671875" style="74" bestFit="1" customWidth="1"/>
    <col min="11619" max="11619" width="8.6640625" style="74" customWidth="1"/>
    <col min="11620" max="11620" width="6.109375" style="74" customWidth="1"/>
    <col min="11621" max="11621" width="8.6640625" style="74" customWidth="1"/>
    <col min="11622" max="11622" width="6.88671875" style="74" bestFit="1" customWidth="1"/>
    <col min="11623" max="11864" width="9.109375" style="74"/>
    <col min="11865" max="11865" width="5" style="74" customWidth="1"/>
    <col min="11866" max="11866" width="34.88671875" style="74" customWidth="1"/>
    <col min="11867" max="11868" width="10.33203125" style="74" customWidth="1"/>
    <col min="11869" max="11869" width="12.33203125" style="74" customWidth="1"/>
    <col min="11870" max="11870" width="6" style="74" customWidth="1"/>
    <col min="11871" max="11871" width="8.6640625" style="74" customWidth="1"/>
    <col min="11872" max="11872" width="6.109375" style="74" customWidth="1"/>
    <col min="11873" max="11873" width="8.6640625" style="74" customWidth="1"/>
    <col min="11874" max="11874" width="6.88671875" style="74" bestFit="1" customWidth="1"/>
    <col min="11875" max="11875" width="8.6640625" style="74" customWidth="1"/>
    <col min="11876" max="11876" width="6.109375" style="74" customWidth="1"/>
    <col min="11877" max="11877" width="8.6640625" style="74" customWidth="1"/>
    <col min="11878" max="11878" width="6.88671875" style="74" bestFit="1" customWidth="1"/>
    <col min="11879" max="12120" width="9.109375" style="74"/>
    <col min="12121" max="12121" width="5" style="74" customWidth="1"/>
    <col min="12122" max="12122" width="34.88671875" style="74" customWidth="1"/>
    <col min="12123" max="12124" width="10.33203125" style="74" customWidth="1"/>
    <col min="12125" max="12125" width="12.33203125" style="74" customWidth="1"/>
    <col min="12126" max="12126" width="6" style="74" customWidth="1"/>
    <col min="12127" max="12127" width="8.6640625" style="74" customWidth="1"/>
    <col min="12128" max="12128" width="6.109375" style="74" customWidth="1"/>
    <col min="12129" max="12129" width="8.6640625" style="74" customWidth="1"/>
    <col min="12130" max="12130" width="6.88671875" style="74" bestFit="1" customWidth="1"/>
    <col min="12131" max="12131" width="8.6640625" style="74" customWidth="1"/>
    <col min="12132" max="12132" width="6.109375" style="74" customWidth="1"/>
    <col min="12133" max="12133" width="8.6640625" style="74" customWidth="1"/>
    <col min="12134" max="12134" width="6.88671875" style="74" bestFit="1" customWidth="1"/>
    <col min="12135" max="12376" width="9.109375" style="74"/>
    <col min="12377" max="12377" width="5" style="74" customWidth="1"/>
    <col min="12378" max="12378" width="34.88671875" style="74" customWidth="1"/>
    <col min="12379" max="12380" width="10.33203125" style="74" customWidth="1"/>
    <col min="12381" max="12381" width="12.33203125" style="74" customWidth="1"/>
    <col min="12382" max="12382" width="6" style="74" customWidth="1"/>
    <col min="12383" max="12383" width="8.6640625" style="74" customWidth="1"/>
    <col min="12384" max="12384" width="6.109375" style="74" customWidth="1"/>
    <col min="12385" max="12385" width="8.6640625" style="74" customWidth="1"/>
    <col min="12386" max="12386" width="6.88671875" style="74" bestFit="1" customWidth="1"/>
    <col min="12387" max="12387" width="8.6640625" style="74" customWidth="1"/>
    <col min="12388" max="12388" width="6.109375" style="74" customWidth="1"/>
    <col min="12389" max="12389" width="8.6640625" style="74" customWidth="1"/>
    <col min="12390" max="12390" width="6.88671875" style="74" bestFit="1" customWidth="1"/>
    <col min="12391" max="12632" width="9.109375" style="74"/>
    <col min="12633" max="12633" width="5" style="74" customWidth="1"/>
    <col min="12634" max="12634" width="34.88671875" style="74" customWidth="1"/>
    <col min="12635" max="12636" width="10.33203125" style="74" customWidth="1"/>
    <col min="12637" max="12637" width="12.33203125" style="74" customWidth="1"/>
    <col min="12638" max="12638" width="6" style="74" customWidth="1"/>
    <col min="12639" max="12639" width="8.6640625" style="74" customWidth="1"/>
    <col min="12640" max="12640" width="6.109375" style="74" customWidth="1"/>
    <col min="12641" max="12641" width="8.6640625" style="74" customWidth="1"/>
    <col min="12642" max="12642" width="6.88671875" style="74" bestFit="1" customWidth="1"/>
    <col min="12643" max="12643" width="8.6640625" style="74" customWidth="1"/>
    <col min="12644" max="12644" width="6.109375" style="74" customWidth="1"/>
    <col min="12645" max="12645" width="8.6640625" style="74" customWidth="1"/>
    <col min="12646" max="12646" width="6.88671875" style="74" bestFit="1" customWidth="1"/>
    <col min="12647" max="12888" width="9.109375" style="74"/>
    <col min="12889" max="12889" width="5" style="74" customWidth="1"/>
    <col min="12890" max="12890" width="34.88671875" style="74" customWidth="1"/>
    <col min="12891" max="12892" width="10.33203125" style="74" customWidth="1"/>
    <col min="12893" max="12893" width="12.33203125" style="74" customWidth="1"/>
    <col min="12894" max="12894" width="6" style="74" customWidth="1"/>
    <col min="12895" max="12895" width="8.6640625" style="74" customWidth="1"/>
    <col min="12896" max="12896" width="6.109375" style="74" customWidth="1"/>
    <col min="12897" max="12897" width="8.6640625" style="74" customWidth="1"/>
    <col min="12898" max="12898" width="6.88671875" style="74" bestFit="1" customWidth="1"/>
    <col min="12899" max="12899" width="8.6640625" style="74" customWidth="1"/>
    <col min="12900" max="12900" width="6.109375" style="74" customWidth="1"/>
    <col min="12901" max="12901" width="8.6640625" style="74" customWidth="1"/>
    <col min="12902" max="12902" width="6.88671875" style="74" bestFit="1" customWidth="1"/>
    <col min="12903" max="13144" width="9.109375" style="74"/>
    <col min="13145" max="13145" width="5" style="74" customWidth="1"/>
    <col min="13146" max="13146" width="34.88671875" style="74" customWidth="1"/>
    <col min="13147" max="13148" width="10.33203125" style="74" customWidth="1"/>
    <col min="13149" max="13149" width="12.33203125" style="74" customWidth="1"/>
    <col min="13150" max="13150" width="6" style="74" customWidth="1"/>
    <col min="13151" max="13151" width="8.6640625" style="74" customWidth="1"/>
    <col min="13152" max="13152" width="6.109375" style="74" customWidth="1"/>
    <col min="13153" max="13153" width="8.6640625" style="74" customWidth="1"/>
    <col min="13154" max="13154" width="6.88671875" style="74" bestFit="1" customWidth="1"/>
    <col min="13155" max="13155" width="8.6640625" style="74" customWidth="1"/>
    <col min="13156" max="13156" width="6.109375" style="74" customWidth="1"/>
    <col min="13157" max="13157" width="8.6640625" style="74" customWidth="1"/>
    <col min="13158" max="13158" width="6.88671875" style="74" bestFit="1" customWidth="1"/>
    <col min="13159" max="13400" width="9.109375" style="74"/>
    <col min="13401" max="13401" width="5" style="74" customWidth="1"/>
    <col min="13402" max="13402" width="34.88671875" style="74" customWidth="1"/>
    <col min="13403" max="13404" width="10.33203125" style="74" customWidth="1"/>
    <col min="13405" max="13405" width="12.33203125" style="74" customWidth="1"/>
    <col min="13406" max="13406" width="6" style="74" customWidth="1"/>
    <col min="13407" max="13407" width="8.6640625" style="74" customWidth="1"/>
    <col min="13408" max="13408" width="6.109375" style="74" customWidth="1"/>
    <col min="13409" max="13409" width="8.6640625" style="74" customWidth="1"/>
    <col min="13410" max="13410" width="6.88671875" style="74" bestFit="1" customWidth="1"/>
    <col min="13411" max="13411" width="8.6640625" style="74" customWidth="1"/>
    <col min="13412" max="13412" width="6.109375" style="74" customWidth="1"/>
    <col min="13413" max="13413" width="8.6640625" style="74" customWidth="1"/>
    <col min="13414" max="13414" width="6.88671875" style="74" bestFit="1" customWidth="1"/>
    <col min="13415" max="13656" width="9.109375" style="74"/>
    <col min="13657" max="13657" width="5" style="74" customWidth="1"/>
    <col min="13658" max="13658" width="34.88671875" style="74" customWidth="1"/>
    <col min="13659" max="13660" width="10.33203125" style="74" customWidth="1"/>
    <col min="13661" max="13661" width="12.33203125" style="74" customWidth="1"/>
    <col min="13662" max="13662" width="6" style="74" customWidth="1"/>
    <col min="13663" max="13663" width="8.6640625" style="74" customWidth="1"/>
    <col min="13664" max="13664" width="6.109375" style="74" customWidth="1"/>
    <col min="13665" max="13665" width="8.6640625" style="74" customWidth="1"/>
    <col min="13666" max="13666" width="6.88671875" style="74" bestFit="1" customWidth="1"/>
    <col min="13667" max="13667" width="8.6640625" style="74" customWidth="1"/>
    <col min="13668" max="13668" width="6.109375" style="74" customWidth="1"/>
    <col min="13669" max="13669" width="8.6640625" style="74" customWidth="1"/>
    <col min="13670" max="13670" width="6.88671875" style="74" bestFit="1" customWidth="1"/>
    <col min="13671" max="13912" width="9.109375" style="74"/>
    <col min="13913" max="13913" width="5" style="74" customWidth="1"/>
    <col min="13914" max="13914" width="34.88671875" style="74" customWidth="1"/>
    <col min="13915" max="13916" width="10.33203125" style="74" customWidth="1"/>
    <col min="13917" max="13917" width="12.33203125" style="74" customWidth="1"/>
    <col min="13918" max="13918" width="6" style="74" customWidth="1"/>
    <col min="13919" max="13919" width="8.6640625" style="74" customWidth="1"/>
    <col min="13920" max="13920" width="6.109375" style="74" customWidth="1"/>
    <col min="13921" max="13921" width="8.6640625" style="74" customWidth="1"/>
    <col min="13922" max="13922" width="6.88671875" style="74" bestFit="1" customWidth="1"/>
    <col min="13923" max="13923" width="8.6640625" style="74" customWidth="1"/>
    <col min="13924" max="13924" width="6.109375" style="74" customWidth="1"/>
    <col min="13925" max="13925" width="8.6640625" style="74" customWidth="1"/>
    <col min="13926" max="13926" width="6.88671875" style="74" bestFit="1" customWidth="1"/>
    <col min="13927" max="14168" width="9.109375" style="74"/>
    <col min="14169" max="14169" width="5" style="74" customWidth="1"/>
    <col min="14170" max="14170" width="34.88671875" style="74" customWidth="1"/>
    <col min="14171" max="14172" width="10.33203125" style="74" customWidth="1"/>
    <col min="14173" max="14173" width="12.33203125" style="74" customWidth="1"/>
    <col min="14174" max="14174" width="6" style="74" customWidth="1"/>
    <col min="14175" max="14175" width="8.6640625" style="74" customWidth="1"/>
    <col min="14176" max="14176" width="6.109375" style="74" customWidth="1"/>
    <col min="14177" max="14177" width="8.6640625" style="74" customWidth="1"/>
    <col min="14178" max="14178" width="6.88671875" style="74" bestFit="1" customWidth="1"/>
    <col min="14179" max="14179" width="8.6640625" style="74" customWidth="1"/>
    <col min="14180" max="14180" width="6.109375" style="74" customWidth="1"/>
    <col min="14181" max="14181" width="8.6640625" style="74" customWidth="1"/>
    <col min="14182" max="14182" width="6.88671875" style="74" bestFit="1" customWidth="1"/>
    <col min="14183" max="14424" width="9.109375" style="74"/>
    <col min="14425" max="14425" width="5" style="74" customWidth="1"/>
    <col min="14426" max="14426" width="34.88671875" style="74" customWidth="1"/>
    <col min="14427" max="14428" width="10.33203125" style="74" customWidth="1"/>
    <col min="14429" max="14429" width="12.33203125" style="74" customWidth="1"/>
    <col min="14430" max="14430" width="6" style="74" customWidth="1"/>
    <col min="14431" max="14431" width="8.6640625" style="74" customWidth="1"/>
    <col min="14432" max="14432" width="6.109375" style="74" customWidth="1"/>
    <col min="14433" max="14433" width="8.6640625" style="74" customWidth="1"/>
    <col min="14434" max="14434" width="6.88671875" style="74" bestFit="1" customWidth="1"/>
    <col min="14435" max="14435" width="8.6640625" style="74" customWidth="1"/>
    <col min="14436" max="14436" width="6.109375" style="74" customWidth="1"/>
    <col min="14437" max="14437" width="8.6640625" style="74" customWidth="1"/>
    <col min="14438" max="14438" width="6.88671875" style="74" bestFit="1" customWidth="1"/>
    <col min="14439" max="14680" width="9.109375" style="74"/>
    <col min="14681" max="14681" width="5" style="74" customWidth="1"/>
    <col min="14682" max="14682" width="34.88671875" style="74" customWidth="1"/>
    <col min="14683" max="14684" width="10.33203125" style="74" customWidth="1"/>
    <col min="14685" max="14685" width="12.33203125" style="74" customWidth="1"/>
    <col min="14686" max="14686" width="6" style="74" customWidth="1"/>
    <col min="14687" max="14687" width="8.6640625" style="74" customWidth="1"/>
    <col min="14688" max="14688" width="6.109375" style="74" customWidth="1"/>
    <col min="14689" max="14689" width="8.6640625" style="74" customWidth="1"/>
    <col min="14690" max="14690" width="6.88671875" style="74" bestFit="1" customWidth="1"/>
    <col min="14691" max="14691" width="8.6640625" style="74" customWidth="1"/>
    <col min="14692" max="14692" width="6.109375" style="74" customWidth="1"/>
    <col min="14693" max="14693" width="8.6640625" style="74" customWidth="1"/>
    <col min="14694" max="14694" width="6.88671875" style="74" bestFit="1" customWidth="1"/>
    <col min="14695" max="14936" width="9.109375" style="74"/>
    <col min="14937" max="14937" width="5" style="74" customWidth="1"/>
    <col min="14938" max="14938" width="34.88671875" style="74" customWidth="1"/>
    <col min="14939" max="14940" width="10.33203125" style="74" customWidth="1"/>
    <col min="14941" max="14941" width="12.33203125" style="74" customWidth="1"/>
    <col min="14942" max="14942" width="6" style="74" customWidth="1"/>
    <col min="14943" max="14943" width="8.6640625" style="74" customWidth="1"/>
    <col min="14944" max="14944" width="6.109375" style="74" customWidth="1"/>
    <col min="14945" max="14945" width="8.6640625" style="74" customWidth="1"/>
    <col min="14946" max="14946" width="6.88671875" style="74" bestFit="1" customWidth="1"/>
    <col min="14947" max="14947" width="8.6640625" style="74" customWidth="1"/>
    <col min="14948" max="14948" width="6.109375" style="74" customWidth="1"/>
    <col min="14949" max="14949" width="8.6640625" style="74" customWidth="1"/>
    <col min="14950" max="14950" width="6.88671875" style="74" bestFit="1" customWidth="1"/>
    <col min="14951" max="15192" width="9.109375" style="74"/>
    <col min="15193" max="15193" width="5" style="74" customWidth="1"/>
    <col min="15194" max="15194" width="34.88671875" style="74" customWidth="1"/>
    <col min="15195" max="15196" width="10.33203125" style="74" customWidth="1"/>
    <col min="15197" max="15197" width="12.33203125" style="74" customWidth="1"/>
    <col min="15198" max="15198" width="6" style="74" customWidth="1"/>
    <col min="15199" max="15199" width="8.6640625" style="74" customWidth="1"/>
    <col min="15200" max="15200" width="6.109375" style="74" customWidth="1"/>
    <col min="15201" max="15201" width="8.6640625" style="74" customWidth="1"/>
    <col min="15202" max="15202" width="6.88671875" style="74" bestFit="1" customWidth="1"/>
    <col min="15203" max="15203" width="8.6640625" style="74" customWidth="1"/>
    <col min="15204" max="15204" width="6.109375" style="74" customWidth="1"/>
    <col min="15205" max="15205" width="8.6640625" style="74" customWidth="1"/>
    <col min="15206" max="15206" width="6.88671875" style="74" bestFit="1" customWidth="1"/>
    <col min="15207" max="15448" width="9.109375" style="74"/>
    <col min="15449" max="15449" width="5" style="74" customWidth="1"/>
    <col min="15450" max="15450" width="34.88671875" style="74" customWidth="1"/>
    <col min="15451" max="15452" width="10.33203125" style="74" customWidth="1"/>
    <col min="15453" max="15453" width="12.33203125" style="74" customWidth="1"/>
    <col min="15454" max="15454" width="6" style="74" customWidth="1"/>
    <col min="15455" max="15455" width="8.6640625" style="74" customWidth="1"/>
    <col min="15456" max="15456" width="6.109375" style="74" customWidth="1"/>
    <col min="15457" max="15457" width="8.6640625" style="74" customWidth="1"/>
    <col min="15458" max="15458" width="6.88671875" style="74" bestFit="1" customWidth="1"/>
    <col min="15459" max="15459" width="8.6640625" style="74" customWidth="1"/>
    <col min="15460" max="15460" width="6.109375" style="74" customWidth="1"/>
    <col min="15461" max="15461" width="8.6640625" style="74" customWidth="1"/>
    <col min="15462" max="15462" width="6.88671875" style="74" bestFit="1" customWidth="1"/>
    <col min="15463" max="15704" width="9.109375" style="74"/>
    <col min="15705" max="15705" width="5" style="74" customWidth="1"/>
    <col min="15706" max="15706" width="34.88671875" style="74" customWidth="1"/>
    <col min="15707" max="15708" width="10.33203125" style="74" customWidth="1"/>
    <col min="15709" max="15709" width="12.33203125" style="74" customWidth="1"/>
    <col min="15710" max="15710" width="6" style="74" customWidth="1"/>
    <col min="15711" max="15711" width="8.6640625" style="74" customWidth="1"/>
    <col min="15712" max="15712" width="6.109375" style="74" customWidth="1"/>
    <col min="15713" max="15713" width="8.6640625" style="74" customWidth="1"/>
    <col min="15714" max="15714" width="6.88671875" style="74" bestFit="1" customWidth="1"/>
    <col min="15715" max="15715" width="8.6640625" style="74" customWidth="1"/>
    <col min="15716" max="15716" width="6.109375" style="74" customWidth="1"/>
    <col min="15717" max="15717" width="8.6640625" style="74" customWidth="1"/>
    <col min="15718" max="15718" width="6.88671875" style="74" bestFit="1" customWidth="1"/>
    <col min="15719" max="15960" width="9.109375" style="74"/>
    <col min="15961" max="15961" width="5" style="74" customWidth="1"/>
    <col min="15962" max="15962" width="34.88671875" style="74" customWidth="1"/>
    <col min="15963" max="15964" width="10.33203125" style="74" customWidth="1"/>
    <col min="15965" max="15965" width="12.33203125" style="74" customWidth="1"/>
    <col min="15966" max="15966" width="6" style="74" customWidth="1"/>
    <col min="15967" max="15967" width="8.6640625" style="74" customWidth="1"/>
    <col min="15968" max="15968" width="6.109375" style="74" customWidth="1"/>
    <col min="15969" max="15969" width="8.6640625" style="74" customWidth="1"/>
    <col min="15970" max="15970" width="6.88671875" style="74" bestFit="1" customWidth="1"/>
    <col min="15971" max="15971" width="8.6640625" style="74" customWidth="1"/>
    <col min="15972" max="15972" width="6.109375" style="74" customWidth="1"/>
    <col min="15973" max="15973" width="8.6640625" style="74" customWidth="1"/>
    <col min="15974" max="15974" width="6.88671875" style="74" bestFit="1" customWidth="1"/>
    <col min="15975" max="16216" width="9.109375" style="74"/>
    <col min="16217" max="16217" width="5" style="74" customWidth="1"/>
    <col min="16218" max="16218" width="34.88671875" style="74" customWidth="1"/>
    <col min="16219" max="16220" width="10.33203125" style="74" customWidth="1"/>
    <col min="16221" max="16221" width="12.33203125" style="74" customWidth="1"/>
    <col min="16222" max="16222" width="6" style="74" customWidth="1"/>
    <col min="16223" max="16223" width="8.6640625" style="74" customWidth="1"/>
    <col min="16224" max="16224" width="6.109375" style="74" customWidth="1"/>
    <col min="16225" max="16225" width="8.6640625" style="74" customWidth="1"/>
    <col min="16226" max="16226" width="6.88671875" style="74" bestFit="1" customWidth="1"/>
    <col min="16227" max="16227" width="8.6640625" style="74" customWidth="1"/>
    <col min="16228" max="16228" width="6.109375" style="74" customWidth="1"/>
    <col min="16229" max="16229" width="8.6640625" style="74" customWidth="1"/>
    <col min="16230" max="16230" width="6.88671875" style="74" bestFit="1" customWidth="1"/>
    <col min="16231" max="16336" width="9.109375" style="74"/>
    <col min="16337" max="16384" width="9.109375" style="74" customWidth="1"/>
  </cols>
  <sheetData>
    <row r="1" spans="1:105" x14ac:dyDescent="0.25">
      <c r="G1" s="71"/>
      <c r="H1" s="72"/>
      <c r="I1" s="72"/>
      <c r="S1" s="71"/>
      <c r="T1" s="72"/>
      <c r="U1" s="72"/>
      <c r="AA1" s="71"/>
      <c r="AB1" s="72"/>
      <c r="AC1" s="72"/>
      <c r="AE1" s="71"/>
      <c r="AF1" s="72"/>
      <c r="AG1" s="72"/>
      <c r="AQ1" s="71"/>
      <c r="AR1" s="72"/>
      <c r="AS1" s="72"/>
      <c r="AY1" s="71"/>
      <c r="AZ1" s="72"/>
      <c r="BA1" s="72"/>
      <c r="BC1" s="71"/>
      <c r="BD1" s="72"/>
      <c r="BE1" s="72"/>
      <c r="BO1" s="71"/>
      <c r="BP1" s="72"/>
      <c r="BQ1" s="72"/>
      <c r="BW1" s="71"/>
      <c r="BX1" s="72"/>
      <c r="BY1" s="72"/>
      <c r="CA1" s="71"/>
      <c r="CB1" s="72"/>
      <c r="CC1" s="72"/>
      <c r="CM1" s="71"/>
      <c r="CN1" s="72"/>
      <c r="CO1" s="72"/>
      <c r="CU1" s="71"/>
      <c r="CV1" s="72"/>
      <c r="CW1" s="72"/>
    </row>
    <row r="2" spans="1:105" ht="15" x14ac:dyDescent="0.25">
      <c r="A2" s="75"/>
    </row>
    <row r="3" spans="1:105" ht="15.6" thickBot="1" x14ac:dyDescent="0.3">
      <c r="A3" s="75"/>
    </row>
    <row r="4" spans="1:105" s="76" customFormat="1" ht="13.8" thickBot="1" x14ac:dyDescent="0.3">
      <c r="A4" s="222" t="s">
        <v>49</v>
      </c>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Z4" s="248"/>
      <c r="DA4" s="249"/>
    </row>
    <row r="5" spans="1:105" s="221" customFormat="1" ht="13.8" thickBot="1" x14ac:dyDescent="0.3">
      <c r="A5" s="261" t="s">
        <v>231</v>
      </c>
      <c r="B5" s="262" t="str">
        <f>Orçamentária!D17</f>
        <v>Sesc Brusque</v>
      </c>
      <c r="C5" s="263"/>
      <c r="D5" s="217"/>
      <c r="E5" s="217"/>
      <c r="F5" s="225"/>
      <c r="G5" s="218"/>
      <c r="H5" s="219" t="s">
        <v>227</v>
      </c>
      <c r="I5" s="220"/>
      <c r="J5" s="224">
        <v>1</v>
      </c>
      <c r="K5" s="218"/>
      <c r="L5" s="219" t="s">
        <v>227</v>
      </c>
      <c r="M5" s="220"/>
      <c r="N5" s="224">
        <f>J5+1</f>
        <v>2</v>
      </c>
      <c r="O5" s="218"/>
      <c r="P5" s="219" t="s">
        <v>227</v>
      </c>
      <c r="Q5" s="220"/>
      <c r="R5" s="224">
        <f>N5+1</f>
        <v>3</v>
      </c>
      <c r="S5" s="218"/>
      <c r="T5" s="219" t="s">
        <v>227</v>
      </c>
      <c r="U5" s="220"/>
      <c r="V5" s="224">
        <f>R5+1</f>
        <v>4</v>
      </c>
      <c r="W5" s="218"/>
      <c r="X5" s="219" t="s">
        <v>227</v>
      </c>
      <c r="Y5" s="220"/>
      <c r="Z5" s="224">
        <f>V5+1</f>
        <v>5</v>
      </c>
      <c r="AA5" s="218"/>
      <c r="AB5" s="219" t="s">
        <v>227</v>
      </c>
      <c r="AC5" s="220"/>
      <c r="AD5" s="224">
        <f>Z5+1</f>
        <v>6</v>
      </c>
      <c r="AE5" s="218"/>
      <c r="AF5" s="219" t="s">
        <v>227</v>
      </c>
      <c r="AG5" s="220"/>
      <c r="AH5" s="224">
        <f>AD5+1</f>
        <v>7</v>
      </c>
      <c r="AI5" s="218"/>
      <c r="AJ5" s="219" t="s">
        <v>227</v>
      </c>
      <c r="AK5" s="220"/>
      <c r="AL5" s="224">
        <f>AH5+1</f>
        <v>8</v>
      </c>
      <c r="AM5" s="218"/>
      <c r="AN5" s="219" t="s">
        <v>227</v>
      </c>
      <c r="AO5" s="220"/>
      <c r="AP5" s="224">
        <f>AL5+1</f>
        <v>9</v>
      </c>
      <c r="AQ5" s="218"/>
      <c r="AR5" s="219" t="s">
        <v>227</v>
      </c>
      <c r="AS5" s="220"/>
      <c r="AT5" s="224">
        <f>AP5+1</f>
        <v>10</v>
      </c>
      <c r="AU5" s="218"/>
      <c r="AV5" s="219" t="s">
        <v>227</v>
      </c>
      <c r="AW5" s="220"/>
      <c r="AX5" s="224">
        <f>AT5+1</f>
        <v>11</v>
      </c>
      <c r="AY5" s="218"/>
      <c r="AZ5" s="219" t="s">
        <v>227</v>
      </c>
      <c r="BA5" s="220"/>
      <c r="BB5" s="224">
        <f>AX5+1</f>
        <v>12</v>
      </c>
      <c r="BC5" s="218"/>
      <c r="BD5" s="219" t="s">
        <v>227</v>
      </c>
      <c r="BE5" s="220"/>
      <c r="BF5" s="224">
        <f>BB5+1</f>
        <v>13</v>
      </c>
      <c r="BG5" s="218"/>
      <c r="BH5" s="219" t="s">
        <v>227</v>
      </c>
      <c r="BI5" s="220"/>
      <c r="BJ5" s="224">
        <f>BF5+1</f>
        <v>14</v>
      </c>
      <c r="BK5" s="218"/>
      <c r="BL5" s="219" t="s">
        <v>227</v>
      </c>
      <c r="BM5" s="220"/>
      <c r="BN5" s="224">
        <f>BJ5+1</f>
        <v>15</v>
      </c>
      <c r="BO5" s="218"/>
      <c r="BP5" s="219" t="s">
        <v>227</v>
      </c>
      <c r="BQ5" s="220"/>
      <c r="BR5" s="224">
        <f>BN5+1</f>
        <v>16</v>
      </c>
      <c r="BS5" s="218"/>
      <c r="BT5" s="219" t="s">
        <v>227</v>
      </c>
      <c r="BU5" s="220"/>
      <c r="BV5" s="224">
        <f>BR5+1</f>
        <v>17</v>
      </c>
      <c r="BW5" s="218"/>
      <c r="BX5" s="219" t="s">
        <v>227</v>
      </c>
      <c r="BY5" s="220"/>
      <c r="BZ5" s="224">
        <f>BV5+1</f>
        <v>18</v>
      </c>
      <c r="CA5" s="218"/>
      <c r="CB5" s="219" t="s">
        <v>227</v>
      </c>
      <c r="CC5" s="220"/>
      <c r="CD5" s="224">
        <f>BZ5+1</f>
        <v>19</v>
      </c>
      <c r="CE5" s="218"/>
      <c r="CF5" s="219" t="s">
        <v>227</v>
      </c>
      <c r="CG5" s="220"/>
      <c r="CH5" s="224">
        <f>CD5+1</f>
        <v>20</v>
      </c>
      <c r="CI5" s="218"/>
      <c r="CJ5" s="219" t="s">
        <v>227</v>
      </c>
      <c r="CK5" s="220"/>
      <c r="CL5" s="224">
        <f>CH5+1</f>
        <v>21</v>
      </c>
      <c r="CM5" s="218"/>
      <c r="CN5" s="219" t="s">
        <v>227</v>
      </c>
      <c r="CO5" s="220"/>
      <c r="CP5" s="224">
        <f>CL5+1</f>
        <v>22</v>
      </c>
      <c r="CQ5" s="218"/>
      <c r="CR5" s="219" t="s">
        <v>227</v>
      </c>
      <c r="CS5" s="220"/>
      <c r="CT5" s="224">
        <f>CP5+1</f>
        <v>23</v>
      </c>
      <c r="CU5" s="218"/>
      <c r="CV5" s="219" t="s">
        <v>227</v>
      </c>
      <c r="CW5" s="220"/>
      <c r="CX5" s="224">
        <f>CT5+1</f>
        <v>24</v>
      </c>
      <c r="CZ5" s="232"/>
      <c r="DA5" s="233"/>
    </row>
    <row r="6" spans="1:105" s="76" customFormat="1" ht="12.6" thickBot="1" x14ac:dyDescent="0.2">
      <c r="A6" s="264" t="s">
        <v>232</v>
      </c>
      <c r="B6" s="265" t="str">
        <f>Orçamentária!D18</f>
        <v>Construção da Escola do Sesc Brusque</v>
      </c>
      <c r="C6" s="266"/>
      <c r="D6" s="79"/>
      <c r="E6" s="79"/>
      <c r="F6" s="226"/>
      <c r="G6" s="80" t="s">
        <v>50</v>
      </c>
      <c r="H6" s="81"/>
      <c r="I6" s="82" t="s">
        <v>51</v>
      </c>
      <c r="J6" s="83"/>
      <c r="K6" s="80" t="s">
        <v>50</v>
      </c>
      <c r="L6" s="81"/>
      <c r="M6" s="82" t="s">
        <v>51</v>
      </c>
      <c r="N6" s="83"/>
      <c r="O6" s="80" t="s">
        <v>50</v>
      </c>
      <c r="P6" s="81"/>
      <c r="Q6" s="82" t="s">
        <v>51</v>
      </c>
      <c r="R6" s="83"/>
      <c r="S6" s="80" t="s">
        <v>50</v>
      </c>
      <c r="T6" s="81"/>
      <c r="U6" s="82" t="s">
        <v>51</v>
      </c>
      <c r="V6" s="83"/>
      <c r="W6" s="80" t="s">
        <v>50</v>
      </c>
      <c r="X6" s="81"/>
      <c r="Y6" s="82" t="s">
        <v>51</v>
      </c>
      <c r="Z6" s="83"/>
      <c r="AA6" s="80" t="s">
        <v>50</v>
      </c>
      <c r="AB6" s="81"/>
      <c r="AC6" s="82" t="s">
        <v>51</v>
      </c>
      <c r="AD6" s="83"/>
      <c r="AE6" s="80" t="s">
        <v>50</v>
      </c>
      <c r="AF6" s="81"/>
      <c r="AG6" s="82" t="s">
        <v>51</v>
      </c>
      <c r="AH6" s="83"/>
      <c r="AI6" s="80" t="s">
        <v>50</v>
      </c>
      <c r="AJ6" s="81"/>
      <c r="AK6" s="82" t="s">
        <v>51</v>
      </c>
      <c r="AL6" s="83"/>
      <c r="AM6" s="80" t="s">
        <v>50</v>
      </c>
      <c r="AN6" s="81"/>
      <c r="AO6" s="82" t="s">
        <v>51</v>
      </c>
      <c r="AP6" s="83"/>
      <c r="AQ6" s="80" t="s">
        <v>50</v>
      </c>
      <c r="AR6" s="81"/>
      <c r="AS6" s="82" t="s">
        <v>51</v>
      </c>
      <c r="AT6" s="83"/>
      <c r="AU6" s="80" t="s">
        <v>50</v>
      </c>
      <c r="AV6" s="81"/>
      <c r="AW6" s="82" t="s">
        <v>51</v>
      </c>
      <c r="AX6" s="83"/>
      <c r="AY6" s="80" t="s">
        <v>50</v>
      </c>
      <c r="AZ6" s="81"/>
      <c r="BA6" s="82" t="s">
        <v>51</v>
      </c>
      <c r="BB6" s="83"/>
      <c r="BC6" s="80" t="s">
        <v>50</v>
      </c>
      <c r="BD6" s="81"/>
      <c r="BE6" s="82" t="s">
        <v>51</v>
      </c>
      <c r="BF6" s="83"/>
      <c r="BG6" s="80" t="s">
        <v>50</v>
      </c>
      <c r="BH6" s="81"/>
      <c r="BI6" s="82" t="s">
        <v>51</v>
      </c>
      <c r="BJ6" s="83"/>
      <c r="BK6" s="80" t="s">
        <v>50</v>
      </c>
      <c r="BL6" s="81"/>
      <c r="BM6" s="82" t="s">
        <v>51</v>
      </c>
      <c r="BN6" s="83"/>
      <c r="BO6" s="80" t="s">
        <v>50</v>
      </c>
      <c r="BP6" s="81"/>
      <c r="BQ6" s="82" t="s">
        <v>51</v>
      </c>
      <c r="BR6" s="83"/>
      <c r="BS6" s="80" t="s">
        <v>50</v>
      </c>
      <c r="BT6" s="81"/>
      <c r="BU6" s="82" t="s">
        <v>51</v>
      </c>
      <c r="BV6" s="83"/>
      <c r="BW6" s="80" t="s">
        <v>50</v>
      </c>
      <c r="BX6" s="81"/>
      <c r="BY6" s="82" t="s">
        <v>51</v>
      </c>
      <c r="BZ6" s="83"/>
      <c r="CA6" s="80" t="s">
        <v>50</v>
      </c>
      <c r="CB6" s="81"/>
      <c r="CC6" s="82" t="s">
        <v>51</v>
      </c>
      <c r="CD6" s="83"/>
      <c r="CE6" s="80" t="s">
        <v>50</v>
      </c>
      <c r="CF6" s="81"/>
      <c r="CG6" s="82" t="s">
        <v>51</v>
      </c>
      <c r="CH6" s="83"/>
      <c r="CI6" s="80" t="s">
        <v>50</v>
      </c>
      <c r="CJ6" s="81"/>
      <c r="CK6" s="82" t="s">
        <v>51</v>
      </c>
      <c r="CL6" s="83"/>
      <c r="CM6" s="80" t="s">
        <v>50</v>
      </c>
      <c r="CN6" s="81"/>
      <c r="CO6" s="82" t="s">
        <v>51</v>
      </c>
      <c r="CP6" s="83"/>
      <c r="CQ6" s="80" t="s">
        <v>50</v>
      </c>
      <c r="CR6" s="81"/>
      <c r="CS6" s="82" t="s">
        <v>51</v>
      </c>
      <c r="CT6" s="83"/>
      <c r="CU6" s="80" t="s">
        <v>50</v>
      </c>
      <c r="CV6" s="81"/>
      <c r="CW6" s="82" t="s">
        <v>51</v>
      </c>
      <c r="CX6" s="83"/>
      <c r="CZ6" s="246" t="s">
        <v>230</v>
      </c>
      <c r="DA6" s="247"/>
    </row>
    <row r="7" spans="1:105" s="76" customFormat="1" ht="17.399999999999999" thickBot="1" x14ac:dyDescent="0.2">
      <c r="A7" s="84" t="s">
        <v>52</v>
      </c>
      <c r="B7" s="85" t="s">
        <v>1</v>
      </c>
      <c r="C7" s="86" t="s">
        <v>7</v>
      </c>
      <c r="D7" s="86" t="s">
        <v>8</v>
      </c>
      <c r="E7" s="87" t="s">
        <v>9</v>
      </c>
      <c r="F7" s="88" t="s">
        <v>53</v>
      </c>
      <c r="G7" s="89" t="s">
        <v>54</v>
      </c>
      <c r="H7" s="90" t="s">
        <v>53</v>
      </c>
      <c r="I7" s="86" t="s">
        <v>54</v>
      </c>
      <c r="J7" s="88" t="s">
        <v>53</v>
      </c>
      <c r="K7" s="89" t="s">
        <v>54</v>
      </c>
      <c r="L7" s="90" t="s">
        <v>53</v>
      </c>
      <c r="M7" s="86" t="s">
        <v>54</v>
      </c>
      <c r="N7" s="88" t="s">
        <v>53</v>
      </c>
      <c r="O7" s="89" t="s">
        <v>54</v>
      </c>
      <c r="P7" s="90" t="s">
        <v>53</v>
      </c>
      <c r="Q7" s="86" t="s">
        <v>54</v>
      </c>
      <c r="R7" s="88" t="s">
        <v>53</v>
      </c>
      <c r="S7" s="89" t="s">
        <v>54</v>
      </c>
      <c r="T7" s="90" t="s">
        <v>53</v>
      </c>
      <c r="U7" s="86" t="s">
        <v>54</v>
      </c>
      <c r="V7" s="88" t="s">
        <v>53</v>
      </c>
      <c r="W7" s="89" t="s">
        <v>54</v>
      </c>
      <c r="X7" s="90" t="s">
        <v>53</v>
      </c>
      <c r="Y7" s="86" t="s">
        <v>54</v>
      </c>
      <c r="Z7" s="88" t="s">
        <v>53</v>
      </c>
      <c r="AA7" s="89" t="s">
        <v>54</v>
      </c>
      <c r="AB7" s="90" t="s">
        <v>53</v>
      </c>
      <c r="AC7" s="86" t="s">
        <v>54</v>
      </c>
      <c r="AD7" s="88" t="s">
        <v>53</v>
      </c>
      <c r="AE7" s="89" t="s">
        <v>54</v>
      </c>
      <c r="AF7" s="90" t="s">
        <v>53</v>
      </c>
      <c r="AG7" s="86" t="s">
        <v>54</v>
      </c>
      <c r="AH7" s="88" t="s">
        <v>53</v>
      </c>
      <c r="AI7" s="89" t="s">
        <v>54</v>
      </c>
      <c r="AJ7" s="90" t="s">
        <v>53</v>
      </c>
      <c r="AK7" s="86" t="s">
        <v>54</v>
      </c>
      <c r="AL7" s="88" t="s">
        <v>53</v>
      </c>
      <c r="AM7" s="89" t="s">
        <v>54</v>
      </c>
      <c r="AN7" s="90" t="s">
        <v>53</v>
      </c>
      <c r="AO7" s="86" t="s">
        <v>54</v>
      </c>
      <c r="AP7" s="88" t="s">
        <v>53</v>
      </c>
      <c r="AQ7" s="89" t="s">
        <v>54</v>
      </c>
      <c r="AR7" s="90" t="s">
        <v>53</v>
      </c>
      <c r="AS7" s="86" t="s">
        <v>54</v>
      </c>
      <c r="AT7" s="88" t="s">
        <v>53</v>
      </c>
      <c r="AU7" s="89" t="s">
        <v>54</v>
      </c>
      <c r="AV7" s="90" t="s">
        <v>53</v>
      </c>
      <c r="AW7" s="86" t="s">
        <v>54</v>
      </c>
      <c r="AX7" s="88" t="s">
        <v>53</v>
      </c>
      <c r="AY7" s="89" t="s">
        <v>54</v>
      </c>
      <c r="AZ7" s="90" t="s">
        <v>53</v>
      </c>
      <c r="BA7" s="86" t="s">
        <v>54</v>
      </c>
      <c r="BB7" s="88" t="s">
        <v>53</v>
      </c>
      <c r="BC7" s="89" t="s">
        <v>54</v>
      </c>
      <c r="BD7" s="90" t="s">
        <v>53</v>
      </c>
      <c r="BE7" s="86" t="s">
        <v>54</v>
      </c>
      <c r="BF7" s="88" t="s">
        <v>53</v>
      </c>
      <c r="BG7" s="89" t="s">
        <v>54</v>
      </c>
      <c r="BH7" s="90" t="s">
        <v>53</v>
      </c>
      <c r="BI7" s="86" t="s">
        <v>54</v>
      </c>
      <c r="BJ7" s="88" t="s">
        <v>53</v>
      </c>
      <c r="BK7" s="89" t="s">
        <v>54</v>
      </c>
      <c r="BL7" s="90" t="s">
        <v>53</v>
      </c>
      <c r="BM7" s="86" t="s">
        <v>54</v>
      </c>
      <c r="BN7" s="88" t="s">
        <v>53</v>
      </c>
      <c r="BO7" s="89" t="s">
        <v>54</v>
      </c>
      <c r="BP7" s="90" t="s">
        <v>53</v>
      </c>
      <c r="BQ7" s="86" t="s">
        <v>54</v>
      </c>
      <c r="BR7" s="88" t="s">
        <v>53</v>
      </c>
      <c r="BS7" s="89" t="s">
        <v>54</v>
      </c>
      <c r="BT7" s="90" t="s">
        <v>53</v>
      </c>
      <c r="BU7" s="86" t="s">
        <v>54</v>
      </c>
      <c r="BV7" s="88" t="s">
        <v>53</v>
      </c>
      <c r="BW7" s="89" t="s">
        <v>54</v>
      </c>
      <c r="BX7" s="90" t="s">
        <v>53</v>
      </c>
      <c r="BY7" s="86" t="s">
        <v>54</v>
      </c>
      <c r="BZ7" s="88" t="s">
        <v>53</v>
      </c>
      <c r="CA7" s="89" t="s">
        <v>54</v>
      </c>
      <c r="CB7" s="90" t="s">
        <v>53</v>
      </c>
      <c r="CC7" s="86" t="s">
        <v>54</v>
      </c>
      <c r="CD7" s="88" t="s">
        <v>53</v>
      </c>
      <c r="CE7" s="89" t="s">
        <v>54</v>
      </c>
      <c r="CF7" s="90" t="s">
        <v>53</v>
      </c>
      <c r="CG7" s="86" t="s">
        <v>54</v>
      </c>
      <c r="CH7" s="88" t="s">
        <v>53</v>
      </c>
      <c r="CI7" s="89" t="s">
        <v>54</v>
      </c>
      <c r="CJ7" s="90" t="s">
        <v>53</v>
      </c>
      <c r="CK7" s="86" t="s">
        <v>54</v>
      </c>
      <c r="CL7" s="88" t="s">
        <v>53</v>
      </c>
      <c r="CM7" s="89" t="s">
        <v>54</v>
      </c>
      <c r="CN7" s="90" t="s">
        <v>53</v>
      </c>
      <c r="CO7" s="86" t="s">
        <v>54</v>
      </c>
      <c r="CP7" s="88" t="s">
        <v>53</v>
      </c>
      <c r="CQ7" s="89" t="s">
        <v>54</v>
      </c>
      <c r="CR7" s="90" t="s">
        <v>53</v>
      </c>
      <c r="CS7" s="86" t="s">
        <v>54</v>
      </c>
      <c r="CT7" s="88" t="s">
        <v>53</v>
      </c>
      <c r="CU7" s="89" t="s">
        <v>54</v>
      </c>
      <c r="CV7" s="90" t="s">
        <v>53</v>
      </c>
      <c r="CW7" s="86" t="s">
        <v>54</v>
      </c>
      <c r="CX7" s="88" t="s">
        <v>53</v>
      </c>
      <c r="CZ7" s="244" t="s">
        <v>228</v>
      </c>
      <c r="DA7" s="245" t="s">
        <v>229</v>
      </c>
    </row>
    <row r="8" spans="1:105" s="76" customFormat="1" ht="9" thickBot="1" x14ac:dyDescent="0.2">
      <c r="A8" s="91"/>
      <c r="B8" s="92"/>
      <c r="C8" s="93"/>
      <c r="D8" s="93"/>
      <c r="E8" s="94"/>
      <c r="F8" s="95"/>
      <c r="G8" s="96"/>
      <c r="H8" s="97"/>
      <c r="I8" s="93"/>
      <c r="J8" s="95"/>
      <c r="K8" s="96"/>
      <c r="L8" s="97"/>
      <c r="M8" s="93"/>
      <c r="N8" s="95"/>
      <c r="O8" s="96"/>
      <c r="P8" s="97"/>
      <c r="Q8" s="93"/>
      <c r="R8" s="95"/>
      <c r="S8" s="96"/>
      <c r="T8" s="97"/>
      <c r="U8" s="93"/>
      <c r="V8" s="95"/>
      <c r="W8" s="96"/>
      <c r="X8" s="97"/>
      <c r="Y8" s="93"/>
      <c r="Z8" s="95"/>
      <c r="AA8" s="96"/>
      <c r="AB8" s="97"/>
      <c r="AC8" s="93"/>
      <c r="AD8" s="95"/>
      <c r="AE8" s="96"/>
      <c r="AF8" s="97"/>
      <c r="AG8" s="93"/>
      <c r="AH8" s="95"/>
      <c r="AI8" s="96"/>
      <c r="AJ8" s="97"/>
      <c r="AK8" s="93"/>
      <c r="AL8" s="95"/>
      <c r="AM8" s="96"/>
      <c r="AN8" s="97"/>
      <c r="AO8" s="93"/>
      <c r="AP8" s="95"/>
      <c r="AQ8" s="96"/>
      <c r="AR8" s="97"/>
      <c r="AS8" s="93"/>
      <c r="AT8" s="95"/>
      <c r="AU8" s="96"/>
      <c r="AV8" s="97"/>
      <c r="AW8" s="93"/>
      <c r="AX8" s="95"/>
      <c r="AY8" s="96"/>
      <c r="AZ8" s="97"/>
      <c r="BA8" s="93"/>
      <c r="BB8" s="95"/>
      <c r="BC8" s="96"/>
      <c r="BD8" s="97"/>
      <c r="BE8" s="93"/>
      <c r="BF8" s="95"/>
      <c r="BG8" s="96"/>
      <c r="BH8" s="97"/>
      <c r="BI8" s="93"/>
      <c r="BJ8" s="95"/>
      <c r="BK8" s="96"/>
      <c r="BL8" s="97"/>
      <c r="BM8" s="93"/>
      <c r="BN8" s="95"/>
      <c r="BO8" s="96"/>
      <c r="BP8" s="97"/>
      <c r="BQ8" s="93"/>
      <c r="BR8" s="95"/>
      <c r="BS8" s="96"/>
      <c r="BT8" s="97"/>
      <c r="BU8" s="93"/>
      <c r="BV8" s="95"/>
      <c r="BW8" s="96"/>
      <c r="BX8" s="97"/>
      <c r="BY8" s="93"/>
      <c r="BZ8" s="95"/>
      <c r="CA8" s="96"/>
      <c r="CB8" s="97"/>
      <c r="CC8" s="93"/>
      <c r="CD8" s="95"/>
      <c r="CE8" s="96"/>
      <c r="CF8" s="97"/>
      <c r="CG8" s="93"/>
      <c r="CH8" s="95"/>
      <c r="CI8" s="96"/>
      <c r="CJ8" s="97"/>
      <c r="CK8" s="93"/>
      <c r="CL8" s="95"/>
      <c r="CM8" s="96"/>
      <c r="CN8" s="97"/>
      <c r="CO8" s="93"/>
      <c r="CP8" s="95"/>
      <c r="CQ8" s="96"/>
      <c r="CR8" s="97"/>
      <c r="CS8" s="93"/>
      <c r="CT8" s="95"/>
      <c r="CU8" s="96"/>
      <c r="CV8" s="97"/>
      <c r="CW8" s="93"/>
      <c r="CX8" s="95"/>
      <c r="CZ8" s="235"/>
      <c r="DA8" s="236"/>
    </row>
    <row r="9" spans="1:105" s="299" customFormat="1" ht="18" customHeight="1" x14ac:dyDescent="0.15">
      <c r="A9" s="291">
        <v>1</v>
      </c>
      <c r="B9" s="292" t="str">
        <f>Orçamentária!D22</f>
        <v>SERVIÇOS INICIAIS E ADMINISTRAÇÃO</v>
      </c>
      <c r="C9" s="293"/>
      <c r="D9" s="293"/>
      <c r="E9" s="294"/>
      <c r="F9" s="295"/>
      <c r="G9" s="296"/>
      <c r="H9" s="297"/>
      <c r="I9" s="293"/>
      <c r="J9" s="298"/>
      <c r="K9" s="296"/>
      <c r="L9" s="297"/>
      <c r="M9" s="293"/>
      <c r="N9" s="298"/>
      <c r="O9" s="296"/>
      <c r="P9" s="297"/>
      <c r="Q9" s="293"/>
      <c r="R9" s="298"/>
      <c r="S9" s="296"/>
      <c r="T9" s="297"/>
      <c r="U9" s="293"/>
      <c r="V9" s="298"/>
      <c r="W9" s="296"/>
      <c r="X9" s="297"/>
      <c r="Y9" s="293"/>
      <c r="Z9" s="298"/>
      <c r="AA9" s="296"/>
      <c r="AB9" s="297"/>
      <c r="AC9" s="293"/>
      <c r="AD9" s="298"/>
      <c r="AE9" s="296"/>
      <c r="AF9" s="297"/>
      <c r="AG9" s="293"/>
      <c r="AH9" s="298"/>
      <c r="AI9" s="296"/>
      <c r="AJ9" s="297"/>
      <c r="AK9" s="293"/>
      <c r="AL9" s="298"/>
      <c r="AM9" s="296"/>
      <c r="AN9" s="297"/>
      <c r="AO9" s="293"/>
      <c r="AP9" s="298"/>
      <c r="AQ9" s="296"/>
      <c r="AR9" s="297"/>
      <c r="AS9" s="293"/>
      <c r="AT9" s="298"/>
      <c r="AU9" s="296"/>
      <c r="AV9" s="297"/>
      <c r="AW9" s="293"/>
      <c r="AX9" s="298"/>
      <c r="AY9" s="296"/>
      <c r="AZ9" s="297"/>
      <c r="BA9" s="293"/>
      <c r="BB9" s="298"/>
      <c r="BC9" s="296"/>
      <c r="BD9" s="297"/>
      <c r="BE9" s="293"/>
      <c r="BF9" s="298"/>
      <c r="BG9" s="296"/>
      <c r="BH9" s="297"/>
      <c r="BI9" s="293"/>
      <c r="BJ9" s="298"/>
      <c r="BK9" s="296"/>
      <c r="BL9" s="297"/>
      <c r="BM9" s="293"/>
      <c r="BN9" s="298"/>
      <c r="BO9" s="296"/>
      <c r="BP9" s="297"/>
      <c r="BQ9" s="293"/>
      <c r="BR9" s="298"/>
      <c r="BS9" s="296"/>
      <c r="BT9" s="297"/>
      <c r="BU9" s="293"/>
      <c r="BV9" s="298"/>
      <c r="BW9" s="296"/>
      <c r="BX9" s="297"/>
      <c r="BY9" s="293"/>
      <c r="BZ9" s="298"/>
      <c r="CA9" s="296"/>
      <c r="CB9" s="297"/>
      <c r="CC9" s="293"/>
      <c r="CD9" s="298"/>
      <c r="CE9" s="296"/>
      <c r="CF9" s="297"/>
      <c r="CG9" s="293"/>
      <c r="CH9" s="298"/>
      <c r="CI9" s="296"/>
      <c r="CJ9" s="297"/>
      <c r="CK9" s="293"/>
      <c r="CL9" s="298"/>
      <c r="CM9" s="296"/>
      <c r="CN9" s="297"/>
      <c r="CO9" s="293"/>
      <c r="CP9" s="298"/>
      <c r="CQ9" s="296"/>
      <c r="CR9" s="297"/>
      <c r="CS9" s="293"/>
      <c r="CT9" s="298"/>
      <c r="CU9" s="296"/>
      <c r="CV9" s="297"/>
      <c r="CW9" s="293"/>
      <c r="CX9" s="298"/>
      <c r="CZ9" s="289"/>
      <c r="DA9" s="290"/>
    </row>
    <row r="10" spans="1:105" s="180" customFormat="1" ht="8.4" x14ac:dyDescent="0.15">
      <c r="A10" s="106" t="s">
        <v>10</v>
      </c>
      <c r="B10" s="107" t="str">
        <f>Orçamentária!D23</f>
        <v>DESPESAS INICIAIS</v>
      </c>
      <c r="C10" s="108">
        <f>Orçamentária!J30</f>
        <v>0</v>
      </c>
      <c r="D10" s="108">
        <f>Orçamentária!K30</f>
        <v>0</v>
      </c>
      <c r="E10" s="109">
        <f t="shared" ref="E10:E16" si="0">C10+D10</f>
        <v>0</v>
      </c>
      <c r="F10" s="110" t="e">
        <f>+E10/E$97*100</f>
        <v>#DIV/0!</v>
      </c>
      <c r="G10" s="111">
        <f>H10*$C10</f>
        <v>0</v>
      </c>
      <c r="H10" s="112">
        <v>0</v>
      </c>
      <c r="I10" s="113">
        <f>J10*$D10</f>
        <v>0</v>
      </c>
      <c r="J10" s="114">
        <v>0</v>
      </c>
      <c r="K10" s="111">
        <f>L10*$C10</f>
        <v>0</v>
      </c>
      <c r="L10" s="112">
        <v>0</v>
      </c>
      <c r="M10" s="113">
        <f>N10*$D10</f>
        <v>0</v>
      </c>
      <c r="N10" s="114">
        <v>0</v>
      </c>
      <c r="O10" s="111">
        <f>P10*$C10</f>
        <v>0</v>
      </c>
      <c r="P10" s="112">
        <v>0</v>
      </c>
      <c r="Q10" s="113">
        <f>R10*$D10</f>
        <v>0</v>
      </c>
      <c r="R10" s="114">
        <v>0</v>
      </c>
      <c r="S10" s="111">
        <f>T10*$C10</f>
        <v>0</v>
      </c>
      <c r="T10" s="112">
        <v>0</v>
      </c>
      <c r="U10" s="113">
        <f>V10*$D10</f>
        <v>0</v>
      </c>
      <c r="V10" s="114">
        <v>0</v>
      </c>
      <c r="W10" s="111">
        <f>X10*$C10</f>
        <v>0</v>
      </c>
      <c r="X10" s="112">
        <v>0</v>
      </c>
      <c r="Y10" s="113">
        <f>Z10*$D10</f>
        <v>0</v>
      </c>
      <c r="Z10" s="114">
        <v>0</v>
      </c>
      <c r="AA10" s="111">
        <f>AB10*$C10</f>
        <v>0</v>
      </c>
      <c r="AB10" s="112">
        <v>0</v>
      </c>
      <c r="AC10" s="113">
        <f>AD10*$D10</f>
        <v>0</v>
      </c>
      <c r="AD10" s="114">
        <v>0</v>
      </c>
      <c r="AE10" s="111">
        <f>AF10*$C10</f>
        <v>0</v>
      </c>
      <c r="AF10" s="112">
        <v>0</v>
      </c>
      <c r="AG10" s="113">
        <f>AH10*$D10</f>
        <v>0</v>
      </c>
      <c r="AH10" s="114">
        <v>0</v>
      </c>
      <c r="AI10" s="111">
        <f>AJ10*$C10</f>
        <v>0</v>
      </c>
      <c r="AJ10" s="112">
        <v>0</v>
      </c>
      <c r="AK10" s="113">
        <f>AL10*$D10</f>
        <v>0</v>
      </c>
      <c r="AL10" s="114">
        <v>0</v>
      </c>
      <c r="AM10" s="111">
        <f>AN10*$C10</f>
        <v>0</v>
      </c>
      <c r="AN10" s="112">
        <v>0</v>
      </c>
      <c r="AO10" s="113">
        <f>AP10*$D10</f>
        <v>0</v>
      </c>
      <c r="AP10" s="114">
        <v>0</v>
      </c>
      <c r="AQ10" s="111">
        <f>AR10*$C10</f>
        <v>0</v>
      </c>
      <c r="AR10" s="112">
        <v>0</v>
      </c>
      <c r="AS10" s="113">
        <f>AT10*$D10</f>
        <v>0</v>
      </c>
      <c r="AT10" s="114">
        <v>0</v>
      </c>
      <c r="AU10" s="111">
        <f>AV10*$C10</f>
        <v>0</v>
      </c>
      <c r="AV10" s="112">
        <v>0</v>
      </c>
      <c r="AW10" s="113">
        <f>AX10*$D10</f>
        <v>0</v>
      </c>
      <c r="AX10" s="114">
        <v>0</v>
      </c>
      <c r="AY10" s="111">
        <f>AZ10*$C10</f>
        <v>0</v>
      </c>
      <c r="AZ10" s="112">
        <v>0</v>
      </c>
      <c r="BA10" s="113">
        <f>BB10*$D10</f>
        <v>0</v>
      </c>
      <c r="BB10" s="114">
        <v>0</v>
      </c>
      <c r="BC10" s="111">
        <f>BD10*$C10</f>
        <v>0</v>
      </c>
      <c r="BD10" s="112">
        <v>0</v>
      </c>
      <c r="BE10" s="113">
        <f>BF10*$D10</f>
        <v>0</v>
      </c>
      <c r="BF10" s="114">
        <v>0</v>
      </c>
      <c r="BG10" s="111">
        <f>BH10*$C10</f>
        <v>0</v>
      </c>
      <c r="BH10" s="112">
        <v>0</v>
      </c>
      <c r="BI10" s="113">
        <f>BJ10*$D10</f>
        <v>0</v>
      </c>
      <c r="BJ10" s="114">
        <v>0</v>
      </c>
      <c r="BK10" s="111">
        <f>BL10*$C10</f>
        <v>0</v>
      </c>
      <c r="BL10" s="112">
        <v>0</v>
      </c>
      <c r="BM10" s="113">
        <f>BN10*$D10</f>
        <v>0</v>
      </c>
      <c r="BN10" s="114">
        <v>0</v>
      </c>
      <c r="BO10" s="111">
        <f>BP10*$C10</f>
        <v>0</v>
      </c>
      <c r="BP10" s="112">
        <v>0</v>
      </c>
      <c r="BQ10" s="113">
        <f>BR10*$D10</f>
        <v>0</v>
      </c>
      <c r="BR10" s="114">
        <v>0</v>
      </c>
      <c r="BS10" s="111">
        <f>BT10*$C10</f>
        <v>0</v>
      </c>
      <c r="BT10" s="112">
        <v>0</v>
      </c>
      <c r="BU10" s="113">
        <f>BV10*$D10</f>
        <v>0</v>
      </c>
      <c r="BV10" s="114">
        <v>0</v>
      </c>
      <c r="BW10" s="111">
        <f>BX10*$C10</f>
        <v>0</v>
      </c>
      <c r="BX10" s="112">
        <v>0</v>
      </c>
      <c r="BY10" s="113">
        <f>BZ10*$D10</f>
        <v>0</v>
      </c>
      <c r="BZ10" s="114">
        <v>0</v>
      </c>
      <c r="CA10" s="111">
        <f>CB10*$C10</f>
        <v>0</v>
      </c>
      <c r="CB10" s="112">
        <v>0</v>
      </c>
      <c r="CC10" s="113">
        <f>CD10*$D10</f>
        <v>0</v>
      </c>
      <c r="CD10" s="114">
        <v>0</v>
      </c>
      <c r="CE10" s="111">
        <f>CF10*$C10</f>
        <v>0</v>
      </c>
      <c r="CF10" s="112">
        <v>0</v>
      </c>
      <c r="CG10" s="113">
        <f>CH10*$D10</f>
        <v>0</v>
      </c>
      <c r="CH10" s="114">
        <v>0</v>
      </c>
      <c r="CI10" s="111">
        <f>CJ10*$C10</f>
        <v>0</v>
      </c>
      <c r="CJ10" s="112">
        <v>0</v>
      </c>
      <c r="CK10" s="113">
        <f>CL10*$D10</f>
        <v>0</v>
      </c>
      <c r="CL10" s="114">
        <v>0</v>
      </c>
      <c r="CM10" s="111">
        <f>CN10*$C10</f>
        <v>0</v>
      </c>
      <c r="CN10" s="112">
        <v>0</v>
      </c>
      <c r="CO10" s="113">
        <f>CP10*$D10</f>
        <v>0</v>
      </c>
      <c r="CP10" s="114">
        <v>0</v>
      </c>
      <c r="CQ10" s="111">
        <f>CR10*$C10</f>
        <v>0</v>
      </c>
      <c r="CR10" s="112">
        <v>0</v>
      </c>
      <c r="CS10" s="113">
        <f>CT10*$D10</f>
        <v>0</v>
      </c>
      <c r="CT10" s="114">
        <v>0</v>
      </c>
      <c r="CU10" s="111">
        <f>CV10*$C10</f>
        <v>0</v>
      </c>
      <c r="CV10" s="112">
        <v>0</v>
      </c>
      <c r="CW10" s="113">
        <f>CX10*$D10</f>
        <v>0</v>
      </c>
      <c r="CX10" s="114">
        <v>0</v>
      </c>
      <c r="CZ10" s="235">
        <f t="shared" ref="CZ10:CZ14" si="1">H10+L10+P10+T10+X10+AB10+AF10+AJ10+AN10+AR10+AV10+AZ10+BD10+BH10+BL10+BP10+BT10+BX10+CB10+CF10+CJ10+CN10+CR10+CV10</f>
        <v>0</v>
      </c>
      <c r="DA10" s="236">
        <f t="shared" ref="DA10:DA14" si="2">J10+N10+R10+V10+Z10+AD10+AH10+AL10+AP10+AT10+AX10+BB10+BF10+BJ10+BN10+BR10+BV10+BZ10+CD10+CH10+CL10+CP10+CT10+CX10</f>
        <v>0</v>
      </c>
    </row>
    <row r="11" spans="1:105" s="105" customFormat="1" ht="8.4" x14ac:dyDescent="0.15">
      <c r="A11" s="98" t="s">
        <v>86</v>
      </c>
      <c r="B11" s="99" t="str">
        <f>Orçamentária!D33</f>
        <v>SERVIÇOS INICIAIS</v>
      </c>
      <c r="C11" s="100">
        <f>Orçamentária!J42</f>
        <v>0</v>
      </c>
      <c r="D11" s="100">
        <f>Orçamentária!K42</f>
        <v>0</v>
      </c>
      <c r="E11" s="101">
        <f t="shared" si="0"/>
        <v>0</v>
      </c>
      <c r="F11" s="213" t="e">
        <f>+E11/E$97*100</f>
        <v>#DIV/0!</v>
      </c>
      <c r="G11" s="102">
        <f>H11*$C11</f>
        <v>0</v>
      </c>
      <c r="H11" s="103">
        <v>0</v>
      </c>
      <c r="I11" s="100">
        <f>J11*$D11</f>
        <v>0</v>
      </c>
      <c r="J11" s="104">
        <v>0</v>
      </c>
      <c r="K11" s="102">
        <f>L11*$C11</f>
        <v>0</v>
      </c>
      <c r="L11" s="103">
        <v>0</v>
      </c>
      <c r="M11" s="100">
        <f>N11*$D11</f>
        <v>0</v>
      </c>
      <c r="N11" s="104">
        <v>0</v>
      </c>
      <c r="O11" s="102">
        <f>P11*$C11</f>
        <v>0</v>
      </c>
      <c r="P11" s="103">
        <v>0</v>
      </c>
      <c r="Q11" s="100">
        <f>R11*$D11</f>
        <v>0</v>
      </c>
      <c r="R11" s="104">
        <v>0</v>
      </c>
      <c r="S11" s="102">
        <f>T11*$C11</f>
        <v>0</v>
      </c>
      <c r="T11" s="103">
        <v>0</v>
      </c>
      <c r="U11" s="100">
        <f>V11*$D11</f>
        <v>0</v>
      </c>
      <c r="V11" s="104">
        <v>0</v>
      </c>
      <c r="W11" s="102">
        <f>X11*$C11</f>
        <v>0</v>
      </c>
      <c r="X11" s="103">
        <v>0</v>
      </c>
      <c r="Y11" s="100">
        <f>Z11*$D11</f>
        <v>0</v>
      </c>
      <c r="Z11" s="104">
        <v>0</v>
      </c>
      <c r="AA11" s="102">
        <f>AB11*$C11</f>
        <v>0</v>
      </c>
      <c r="AB11" s="103">
        <v>0</v>
      </c>
      <c r="AC11" s="100">
        <f>AD11*$D11</f>
        <v>0</v>
      </c>
      <c r="AD11" s="104">
        <v>0</v>
      </c>
      <c r="AE11" s="102">
        <f>AF11*$C11</f>
        <v>0</v>
      </c>
      <c r="AF11" s="103">
        <v>0</v>
      </c>
      <c r="AG11" s="100">
        <f>AH11*$D11</f>
        <v>0</v>
      </c>
      <c r="AH11" s="104">
        <v>0</v>
      </c>
      <c r="AI11" s="102">
        <f>AJ11*$C11</f>
        <v>0</v>
      </c>
      <c r="AJ11" s="103">
        <v>0</v>
      </c>
      <c r="AK11" s="100">
        <f>AL11*$D11</f>
        <v>0</v>
      </c>
      <c r="AL11" s="104">
        <v>0</v>
      </c>
      <c r="AM11" s="102">
        <f>AN11*$C11</f>
        <v>0</v>
      </c>
      <c r="AN11" s="103">
        <v>0</v>
      </c>
      <c r="AO11" s="100">
        <f>AP11*$D11</f>
        <v>0</v>
      </c>
      <c r="AP11" s="104">
        <v>0</v>
      </c>
      <c r="AQ11" s="102">
        <f>AR11*$C11</f>
        <v>0</v>
      </c>
      <c r="AR11" s="103">
        <v>0</v>
      </c>
      <c r="AS11" s="100">
        <f>AT11*$D11</f>
        <v>0</v>
      </c>
      <c r="AT11" s="104">
        <v>0</v>
      </c>
      <c r="AU11" s="102">
        <f>AV11*$C11</f>
        <v>0</v>
      </c>
      <c r="AV11" s="103">
        <v>0</v>
      </c>
      <c r="AW11" s="100">
        <f>AX11*$D11</f>
        <v>0</v>
      </c>
      <c r="AX11" s="104">
        <v>0</v>
      </c>
      <c r="AY11" s="102">
        <f>AZ11*$C11</f>
        <v>0</v>
      </c>
      <c r="AZ11" s="103">
        <v>0</v>
      </c>
      <c r="BA11" s="100">
        <f>BB11*$D11</f>
        <v>0</v>
      </c>
      <c r="BB11" s="104">
        <v>0</v>
      </c>
      <c r="BC11" s="102">
        <f>BD11*$C11</f>
        <v>0</v>
      </c>
      <c r="BD11" s="103">
        <v>0</v>
      </c>
      <c r="BE11" s="100">
        <f>BF11*$D11</f>
        <v>0</v>
      </c>
      <c r="BF11" s="104">
        <v>0</v>
      </c>
      <c r="BG11" s="102">
        <f>BH11*$C11</f>
        <v>0</v>
      </c>
      <c r="BH11" s="103">
        <v>0</v>
      </c>
      <c r="BI11" s="100">
        <f>BJ11*$D11</f>
        <v>0</v>
      </c>
      <c r="BJ11" s="104">
        <v>0</v>
      </c>
      <c r="BK11" s="102">
        <f>BL11*$C11</f>
        <v>0</v>
      </c>
      <c r="BL11" s="103">
        <v>0</v>
      </c>
      <c r="BM11" s="100">
        <f>BN11*$D11</f>
        <v>0</v>
      </c>
      <c r="BN11" s="104">
        <v>0</v>
      </c>
      <c r="BO11" s="102">
        <f>BP11*$C11</f>
        <v>0</v>
      </c>
      <c r="BP11" s="103">
        <v>0</v>
      </c>
      <c r="BQ11" s="100">
        <f>BR11*$D11</f>
        <v>0</v>
      </c>
      <c r="BR11" s="104">
        <v>0</v>
      </c>
      <c r="BS11" s="102">
        <f>BT11*$C11</f>
        <v>0</v>
      </c>
      <c r="BT11" s="103">
        <v>0</v>
      </c>
      <c r="BU11" s="100">
        <f>BV11*$D11</f>
        <v>0</v>
      </c>
      <c r="BV11" s="104">
        <v>0</v>
      </c>
      <c r="BW11" s="102">
        <f>BX11*$C11</f>
        <v>0</v>
      </c>
      <c r="BX11" s="103">
        <v>0</v>
      </c>
      <c r="BY11" s="100">
        <f>BZ11*$D11</f>
        <v>0</v>
      </c>
      <c r="BZ11" s="104">
        <v>0</v>
      </c>
      <c r="CA11" s="102">
        <f>CB11*$C11</f>
        <v>0</v>
      </c>
      <c r="CB11" s="103">
        <v>0</v>
      </c>
      <c r="CC11" s="100">
        <f>CD11*$D11</f>
        <v>0</v>
      </c>
      <c r="CD11" s="104">
        <v>0</v>
      </c>
      <c r="CE11" s="102">
        <f>CF11*$C11</f>
        <v>0</v>
      </c>
      <c r="CF11" s="103">
        <v>0</v>
      </c>
      <c r="CG11" s="100">
        <f>CH11*$D11</f>
        <v>0</v>
      </c>
      <c r="CH11" s="104">
        <v>0</v>
      </c>
      <c r="CI11" s="102">
        <f>CJ11*$C11</f>
        <v>0</v>
      </c>
      <c r="CJ11" s="103">
        <v>0</v>
      </c>
      <c r="CK11" s="100">
        <f>CL11*$D11</f>
        <v>0</v>
      </c>
      <c r="CL11" s="104">
        <v>0</v>
      </c>
      <c r="CM11" s="102">
        <f>CN11*$C11</f>
        <v>0</v>
      </c>
      <c r="CN11" s="103">
        <v>0</v>
      </c>
      <c r="CO11" s="100">
        <f>CP11*$D11</f>
        <v>0</v>
      </c>
      <c r="CP11" s="104">
        <v>0</v>
      </c>
      <c r="CQ11" s="102">
        <f>CR11*$C11</f>
        <v>0</v>
      </c>
      <c r="CR11" s="103">
        <v>0</v>
      </c>
      <c r="CS11" s="100">
        <f>CT11*$D11</f>
        <v>0</v>
      </c>
      <c r="CT11" s="104">
        <v>0</v>
      </c>
      <c r="CU11" s="102">
        <f>CV11*$C11</f>
        <v>0</v>
      </c>
      <c r="CV11" s="103">
        <v>0</v>
      </c>
      <c r="CW11" s="100">
        <f>CX11*$D11</f>
        <v>0</v>
      </c>
      <c r="CX11" s="104">
        <v>0</v>
      </c>
      <c r="CZ11" s="235">
        <f t="shared" si="1"/>
        <v>0</v>
      </c>
      <c r="DA11" s="236">
        <f t="shared" si="2"/>
        <v>0</v>
      </c>
    </row>
    <row r="12" spans="1:105" s="180" customFormat="1" ht="8.4" x14ac:dyDescent="0.15">
      <c r="A12" s="106" t="s">
        <v>87</v>
      </c>
      <c r="B12" s="107" t="str">
        <f>Orçamentária!D45</f>
        <v>CANTEIRO DE OBRAS</v>
      </c>
      <c r="C12" s="108">
        <f>Orçamentária!J55</f>
        <v>0</v>
      </c>
      <c r="D12" s="108">
        <f>Orçamentária!K55</f>
        <v>0</v>
      </c>
      <c r="E12" s="109">
        <f t="shared" si="0"/>
        <v>0</v>
      </c>
      <c r="F12" s="110" t="e">
        <f>+E12/E$97*100</f>
        <v>#DIV/0!</v>
      </c>
      <c r="G12" s="111">
        <f t="shared" ref="G12:G14" si="3">H12*$C12</f>
        <v>0</v>
      </c>
      <c r="H12" s="112">
        <v>0</v>
      </c>
      <c r="I12" s="113">
        <f t="shared" ref="I12:I14" si="4">J12*$D12</f>
        <v>0</v>
      </c>
      <c r="J12" s="114">
        <v>0</v>
      </c>
      <c r="K12" s="111">
        <f t="shared" ref="K12:K14" si="5">L12*$C12</f>
        <v>0</v>
      </c>
      <c r="L12" s="112">
        <v>0</v>
      </c>
      <c r="M12" s="113">
        <f t="shared" ref="M12:M14" si="6">N12*$D12</f>
        <v>0</v>
      </c>
      <c r="N12" s="114">
        <v>0</v>
      </c>
      <c r="O12" s="111">
        <f t="shared" ref="O12:O14" si="7">P12*$C12</f>
        <v>0</v>
      </c>
      <c r="P12" s="112">
        <v>0</v>
      </c>
      <c r="Q12" s="113">
        <f t="shared" ref="Q12:Q14" si="8">R12*$D12</f>
        <v>0</v>
      </c>
      <c r="R12" s="114">
        <v>0</v>
      </c>
      <c r="S12" s="111">
        <f t="shared" ref="S12:S14" si="9">T12*$C12</f>
        <v>0</v>
      </c>
      <c r="T12" s="112">
        <v>0</v>
      </c>
      <c r="U12" s="113">
        <f t="shared" ref="U12:U14" si="10">V12*$D12</f>
        <v>0</v>
      </c>
      <c r="V12" s="114">
        <v>0</v>
      </c>
      <c r="W12" s="111">
        <f t="shared" ref="W12:W14" si="11">X12*$C12</f>
        <v>0</v>
      </c>
      <c r="X12" s="112">
        <v>0</v>
      </c>
      <c r="Y12" s="113">
        <f t="shared" ref="Y12:Y14" si="12">Z12*$D12</f>
        <v>0</v>
      </c>
      <c r="Z12" s="114">
        <v>0</v>
      </c>
      <c r="AA12" s="111">
        <f t="shared" ref="AA12:AA14" si="13">AB12*$C12</f>
        <v>0</v>
      </c>
      <c r="AB12" s="112">
        <v>0</v>
      </c>
      <c r="AC12" s="113">
        <f t="shared" ref="AC12:AC14" si="14">AD12*$D12</f>
        <v>0</v>
      </c>
      <c r="AD12" s="114">
        <v>0</v>
      </c>
      <c r="AE12" s="111">
        <f t="shared" ref="AE12:AE14" si="15">AF12*$C12</f>
        <v>0</v>
      </c>
      <c r="AF12" s="112">
        <v>0</v>
      </c>
      <c r="AG12" s="113">
        <f t="shared" ref="AG12:AG14" si="16">AH12*$D12</f>
        <v>0</v>
      </c>
      <c r="AH12" s="114">
        <v>0</v>
      </c>
      <c r="AI12" s="111">
        <f t="shared" ref="AI12:AI14" si="17">AJ12*$C12</f>
        <v>0</v>
      </c>
      <c r="AJ12" s="112">
        <v>0</v>
      </c>
      <c r="AK12" s="113">
        <f t="shared" ref="AK12:AK14" si="18">AL12*$D12</f>
        <v>0</v>
      </c>
      <c r="AL12" s="114">
        <v>0</v>
      </c>
      <c r="AM12" s="111">
        <f t="shared" ref="AM12:AM14" si="19">AN12*$C12</f>
        <v>0</v>
      </c>
      <c r="AN12" s="112">
        <v>0</v>
      </c>
      <c r="AO12" s="113">
        <f t="shared" ref="AO12:AO14" si="20">AP12*$D12</f>
        <v>0</v>
      </c>
      <c r="AP12" s="114">
        <v>0</v>
      </c>
      <c r="AQ12" s="111">
        <f t="shared" ref="AQ12:AQ14" si="21">AR12*$C12</f>
        <v>0</v>
      </c>
      <c r="AR12" s="112">
        <v>0</v>
      </c>
      <c r="AS12" s="113">
        <f t="shared" ref="AS12:AS14" si="22">AT12*$D12</f>
        <v>0</v>
      </c>
      <c r="AT12" s="114">
        <v>0</v>
      </c>
      <c r="AU12" s="111">
        <f t="shared" ref="AU12:AU14" si="23">AV12*$C12</f>
        <v>0</v>
      </c>
      <c r="AV12" s="112">
        <v>0</v>
      </c>
      <c r="AW12" s="113">
        <f t="shared" ref="AW12:AW14" si="24">AX12*$D12</f>
        <v>0</v>
      </c>
      <c r="AX12" s="114">
        <v>0</v>
      </c>
      <c r="AY12" s="111">
        <f t="shared" ref="AY12:AY14" si="25">AZ12*$C12</f>
        <v>0</v>
      </c>
      <c r="AZ12" s="112">
        <v>0</v>
      </c>
      <c r="BA12" s="113">
        <f t="shared" ref="BA12:BA14" si="26">BB12*$D12</f>
        <v>0</v>
      </c>
      <c r="BB12" s="114">
        <v>0</v>
      </c>
      <c r="BC12" s="111">
        <f t="shared" ref="BC12:BC14" si="27">BD12*$C12</f>
        <v>0</v>
      </c>
      <c r="BD12" s="112">
        <v>0</v>
      </c>
      <c r="BE12" s="113">
        <f t="shared" ref="BE12:BE14" si="28">BF12*$D12</f>
        <v>0</v>
      </c>
      <c r="BF12" s="114">
        <v>0</v>
      </c>
      <c r="BG12" s="111">
        <f t="shared" ref="BG12:BG14" si="29">BH12*$C12</f>
        <v>0</v>
      </c>
      <c r="BH12" s="112">
        <v>0</v>
      </c>
      <c r="BI12" s="113">
        <f t="shared" ref="BI12:BI14" si="30">BJ12*$D12</f>
        <v>0</v>
      </c>
      <c r="BJ12" s="114">
        <v>0</v>
      </c>
      <c r="BK12" s="111">
        <f t="shared" ref="BK12:BK14" si="31">BL12*$C12</f>
        <v>0</v>
      </c>
      <c r="BL12" s="112">
        <v>0</v>
      </c>
      <c r="BM12" s="113">
        <f t="shared" ref="BM12:BM14" si="32">BN12*$D12</f>
        <v>0</v>
      </c>
      <c r="BN12" s="114">
        <v>0</v>
      </c>
      <c r="BO12" s="111">
        <f t="shared" ref="BO12:BO14" si="33">BP12*$C12</f>
        <v>0</v>
      </c>
      <c r="BP12" s="112">
        <v>0</v>
      </c>
      <c r="BQ12" s="113">
        <f t="shared" ref="BQ12:BQ14" si="34">BR12*$D12</f>
        <v>0</v>
      </c>
      <c r="BR12" s="114">
        <v>0</v>
      </c>
      <c r="BS12" s="111">
        <f t="shared" ref="BS12:BS14" si="35">BT12*$C12</f>
        <v>0</v>
      </c>
      <c r="BT12" s="112">
        <v>0</v>
      </c>
      <c r="BU12" s="113">
        <f t="shared" ref="BU12:BU14" si="36">BV12*$D12</f>
        <v>0</v>
      </c>
      <c r="BV12" s="114">
        <v>0</v>
      </c>
      <c r="BW12" s="111">
        <f t="shared" ref="BW12:BW14" si="37">BX12*$C12</f>
        <v>0</v>
      </c>
      <c r="BX12" s="112">
        <v>0</v>
      </c>
      <c r="BY12" s="113">
        <f t="shared" ref="BY12:BY14" si="38">BZ12*$D12</f>
        <v>0</v>
      </c>
      <c r="BZ12" s="114">
        <v>0</v>
      </c>
      <c r="CA12" s="111">
        <f t="shared" ref="CA12:CA14" si="39">CB12*$C12</f>
        <v>0</v>
      </c>
      <c r="CB12" s="112">
        <v>0</v>
      </c>
      <c r="CC12" s="113">
        <f t="shared" ref="CC12:CC14" si="40">CD12*$D12</f>
        <v>0</v>
      </c>
      <c r="CD12" s="114">
        <v>0</v>
      </c>
      <c r="CE12" s="111">
        <f t="shared" ref="CE12:CE14" si="41">CF12*$C12</f>
        <v>0</v>
      </c>
      <c r="CF12" s="112">
        <v>0</v>
      </c>
      <c r="CG12" s="113">
        <f t="shared" ref="CG12:CG14" si="42">CH12*$D12</f>
        <v>0</v>
      </c>
      <c r="CH12" s="114">
        <v>0</v>
      </c>
      <c r="CI12" s="111">
        <f t="shared" ref="CI12:CI14" si="43">CJ12*$C12</f>
        <v>0</v>
      </c>
      <c r="CJ12" s="112">
        <v>0</v>
      </c>
      <c r="CK12" s="113">
        <f t="shared" ref="CK12:CK14" si="44">CL12*$D12</f>
        <v>0</v>
      </c>
      <c r="CL12" s="114">
        <v>0</v>
      </c>
      <c r="CM12" s="111">
        <f t="shared" ref="CM12:CM14" si="45">CN12*$C12</f>
        <v>0</v>
      </c>
      <c r="CN12" s="112">
        <v>0</v>
      </c>
      <c r="CO12" s="113">
        <f t="shared" ref="CO12:CO14" si="46">CP12*$D12</f>
        <v>0</v>
      </c>
      <c r="CP12" s="114">
        <v>0</v>
      </c>
      <c r="CQ12" s="111">
        <f t="shared" ref="CQ12:CQ14" si="47">CR12*$C12</f>
        <v>0</v>
      </c>
      <c r="CR12" s="112">
        <v>0</v>
      </c>
      <c r="CS12" s="113">
        <f t="shared" ref="CS12:CS14" si="48">CT12*$D12</f>
        <v>0</v>
      </c>
      <c r="CT12" s="114">
        <v>0</v>
      </c>
      <c r="CU12" s="111">
        <f t="shared" ref="CU12:CU14" si="49">CV12*$C12</f>
        <v>0</v>
      </c>
      <c r="CV12" s="112">
        <v>0</v>
      </c>
      <c r="CW12" s="113">
        <f t="shared" ref="CW12:CW14" si="50">CX12*$D12</f>
        <v>0</v>
      </c>
      <c r="CX12" s="114">
        <v>0</v>
      </c>
      <c r="CZ12" s="235">
        <f t="shared" si="1"/>
        <v>0</v>
      </c>
      <c r="DA12" s="236">
        <f t="shared" si="2"/>
        <v>0</v>
      </c>
    </row>
    <row r="13" spans="1:105" s="105" customFormat="1" ht="8.4" x14ac:dyDescent="0.15">
      <c r="A13" s="98" t="s">
        <v>88</v>
      </c>
      <c r="B13" s="99" t="str">
        <f>Orçamentária!D58</f>
        <v>ADMINISTRAÇÃO DOS SERVIÇOS</v>
      </c>
      <c r="C13" s="100">
        <f>Orçamentária!J66</f>
        <v>0</v>
      </c>
      <c r="D13" s="100">
        <f>Orçamentária!K66</f>
        <v>0</v>
      </c>
      <c r="E13" s="101">
        <f t="shared" si="0"/>
        <v>0</v>
      </c>
      <c r="F13" s="213" t="e">
        <f>+E13/E$97*100</f>
        <v>#DIV/0!</v>
      </c>
      <c r="G13" s="102">
        <f t="shared" si="3"/>
        <v>0</v>
      </c>
      <c r="H13" s="103">
        <v>0</v>
      </c>
      <c r="I13" s="100">
        <f t="shared" si="4"/>
        <v>0</v>
      </c>
      <c r="J13" s="104">
        <v>0</v>
      </c>
      <c r="K13" s="102">
        <f t="shared" si="5"/>
        <v>0</v>
      </c>
      <c r="L13" s="103">
        <v>0</v>
      </c>
      <c r="M13" s="100">
        <f t="shared" si="6"/>
        <v>0</v>
      </c>
      <c r="N13" s="104">
        <v>0</v>
      </c>
      <c r="O13" s="102">
        <f t="shared" si="7"/>
        <v>0</v>
      </c>
      <c r="P13" s="103">
        <v>0</v>
      </c>
      <c r="Q13" s="100">
        <f t="shared" si="8"/>
        <v>0</v>
      </c>
      <c r="R13" s="104">
        <v>0</v>
      </c>
      <c r="S13" s="102">
        <f t="shared" si="9"/>
        <v>0</v>
      </c>
      <c r="T13" s="103">
        <v>0</v>
      </c>
      <c r="U13" s="100">
        <f t="shared" si="10"/>
        <v>0</v>
      </c>
      <c r="V13" s="104">
        <v>0</v>
      </c>
      <c r="W13" s="102">
        <f t="shared" si="11"/>
        <v>0</v>
      </c>
      <c r="X13" s="103">
        <v>0</v>
      </c>
      <c r="Y13" s="100">
        <f t="shared" si="12"/>
        <v>0</v>
      </c>
      <c r="Z13" s="104">
        <v>0</v>
      </c>
      <c r="AA13" s="102">
        <f t="shared" si="13"/>
        <v>0</v>
      </c>
      <c r="AB13" s="103">
        <v>0</v>
      </c>
      <c r="AC13" s="100">
        <f t="shared" si="14"/>
        <v>0</v>
      </c>
      <c r="AD13" s="104">
        <v>0</v>
      </c>
      <c r="AE13" s="102">
        <f t="shared" si="15"/>
        <v>0</v>
      </c>
      <c r="AF13" s="103">
        <v>0</v>
      </c>
      <c r="AG13" s="100">
        <f t="shared" si="16"/>
        <v>0</v>
      </c>
      <c r="AH13" s="104">
        <v>0</v>
      </c>
      <c r="AI13" s="102">
        <f t="shared" si="17"/>
        <v>0</v>
      </c>
      <c r="AJ13" s="103">
        <v>0</v>
      </c>
      <c r="AK13" s="100">
        <f t="shared" si="18"/>
        <v>0</v>
      </c>
      <c r="AL13" s="104">
        <v>0</v>
      </c>
      <c r="AM13" s="102">
        <f t="shared" si="19"/>
        <v>0</v>
      </c>
      <c r="AN13" s="103">
        <v>0</v>
      </c>
      <c r="AO13" s="100">
        <f t="shared" si="20"/>
        <v>0</v>
      </c>
      <c r="AP13" s="104">
        <v>0</v>
      </c>
      <c r="AQ13" s="102">
        <f t="shared" si="21"/>
        <v>0</v>
      </c>
      <c r="AR13" s="103">
        <v>0</v>
      </c>
      <c r="AS13" s="100">
        <f t="shared" si="22"/>
        <v>0</v>
      </c>
      <c r="AT13" s="104">
        <v>0</v>
      </c>
      <c r="AU13" s="102">
        <f t="shared" si="23"/>
        <v>0</v>
      </c>
      <c r="AV13" s="103">
        <v>0</v>
      </c>
      <c r="AW13" s="100">
        <f t="shared" si="24"/>
        <v>0</v>
      </c>
      <c r="AX13" s="104">
        <v>0</v>
      </c>
      <c r="AY13" s="102">
        <f t="shared" si="25"/>
        <v>0</v>
      </c>
      <c r="AZ13" s="103">
        <v>0</v>
      </c>
      <c r="BA13" s="100">
        <f t="shared" si="26"/>
        <v>0</v>
      </c>
      <c r="BB13" s="104">
        <v>0</v>
      </c>
      <c r="BC13" s="102">
        <f t="shared" si="27"/>
        <v>0</v>
      </c>
      <c r="BD13" s="103">
        <v>0</v>
      </c>
      <c r="BE13" s="100">
        <f t="shared" si="28"/>
        <v>0</v>
      </c>
      <c r="BF13" s="104">
        <v>0</v>
      </c>
      <c r="BG13" s="102">
        <f t="shared" si="29"/>
        <v>0</v>
      </c>
      <c r="BH13" s="103">
        <v>0</v>
      </c>
      <c r="BI13" s="100">
        <f t="shared" si="30"/>
        <v>0</v>
      </c>
      <c r="BJ13" s="104">
        <v>0</v>
      </c>
      <c r="BK13" s="102">
        <f t="shared" si="31"/>
        <v>0</v>
      </c>
      <c r="BL13" s="103">
        <v>0</v>
      </c>
      <c r="BM13" s="100">
        <f t="shared" si="32"/>
        <v>0</v>
      </c>
      <c r="BN13" s="104">
        <v>0</v>
      </c>
      <c r="BO13" s="102">
        <f t="shared" si="33"/>
        <v>0</v>
      </c>
      <c r="BP13" s="103">
        <v>0</v>
      </c>
      <c r="BQ13" s="100">
        <f t="shared" si="34"/>
        <v>0</v>
      </c>
      <c r="BR13" s="104">
        <v>0</v>
      </c>
      <c r="BS13" s="102">
        <f t="shared" si="35"/>
        <v>0</v>
      </c>
      <c r="BT13" s="103">
        <v>0</v>
      </c>
      <c r="BU13" s="100">
        <f t="shared" si="36"/>
        <v>0</v>
      </c>
      <c r="BV13" s="104">
        <v>0</v>
      </c>
      <c r="BW13" s="102">
        <f t="shared" si="37"/>
        <v>0</v>
      </c>
      <c r="BX13" s="103">
        <v>0</v>
      </c>
      <c r="BY13" s="100">
        <f t="shared" si="38"/>
        <v>0</v>
      </c>
      <c r="BZ13" s="104">
        <v>0</v>
      </c>
      <c r="CA13" s="102">
        <f t="shared" si="39"/>
        <v>0</v>
      </c>
      <c r="CB13" s="103">
        <v>0</v>
      </c>
      <c r="CC13" s="100">
        <f t="shared" si="40"/>
        <v>0</v>
      </c>
      <c r="CD13" s="104">
        <v>0</v>
      </c>
      <c r="CE13" s="102">
        <f t="shared" si="41"/>
        <v>0</v>
      </c>
      <c r="CF13" s="103">
        <v>0</v>
      </c>
      <c r="CG13" s="100">
        <f t="shared" si="42"/>
        <v>0</v>
      </c>
      <c r="CH13" s="104">
        <v>0</v>
      </c>
      <c r="CI13" s="102">
        <f t="shared" si="43"/>
        <v>0</v>
      </c>
      <c r="CJ13" s="103">
        <v>0</v>
      </c>
      <c r="CK13" s="100">
        <f t="shared" si="44"/>
        <v>0</v>
      </c>
      <c r="CL13" s="104">
        <v>0</v>
      </c>
      <c r="CM13" s="102">
        <f t="shared" si="45"/>
        <v>0</v>
      </c>
      <c r="CN13" s="103">
        <v>0</v>
      </c>
      <c r="CO13" s="100">
        <f t="shared" si="46"/>
        <v>0</v>
      </c>
      <c r="CP13" s="104">
        <v>0</v>
      </c>
      <c r="CQ13" s="102">
        <f t="shared" si="47"/>
        <v>0</v>
      </c>
      <c r="CR13" s="103">
        <v>0</v>
      </c>
      <c r="CS13" s="100">
        <f t="shared" si="48"/>
        <v>0</v>
      </c>
      <c r="CT13" s="104">
        <v>0</v>
      </c>
      <c r="CU13" s="102">
        <f t="shared" si="49"/>
        <v>0</v>
      </c>
      <c r="CV13" s="103">
        <v>0</v>
      </c>
      <c r="CW13" s="100">
        <f t="shared" si="50"/>
        <v>0</v>
      </c>
      <c r="CX13" s="104">
        <v>0</v>
      </c>
      <c r="CZ13" s="235">
        <f t="shared" si="1"/>
        <v>0</v>
      </c>
      <c r="DA13" s="236">
        <f t="shared" si="2"/>
        <v>0</v>
      </c>
    </row>
    <row r="14" spans="1:105" s="180" customFormat="1" ht="8.4" x14ac:dyDescent="0.15">
      <c r="A14" s="106" t="s">
        <v>91</v>
      </c>
      <c r="B14" s="107" t="str">
        <f>Orçamentária!D69</f>
        <v>CONCLUSÃO DOS SERVIÇOS</v>
      </c>
      <c r="C14" s="108">
        <f>Orçamentária!J77</f>
        <v>0</v>
      </c>
      <c r="D14" s="108">
        <f>Orçamentária!K77</f>
        <v>0</v>
      </c>
      <c r="E14" s="109">
        <f t="shared" si="0"/>
        <v>0</v>
      </c>
      <c r="F14" s="110" t="e">
        <f>+E14/E$97*100</f>
        <v>#DIV/0!</v>
      </c>
      <c r="G14" s="111">
        <f t="shared" si="3"/>
        <v>0</v>
      </c>
      <c r="H14" s="112">
        <v>0</v>
      </c>
      <c r="I14" s="113">
        <f t="shared" si="4"/>
        <v>0</v>
      </c>
      <c r="J14" s="114">
        <v>0</v>
      </c>
      <c r="K14" s="111">
        <f t="shared" si="5"/>
        <v>0</v>
      </c>
      <c r="L14" s="112">
        <v>0</v>
      </c>
      <c r="M14" s="113">
        <f t="shared" si="6"/>
        <v>0</v>
      </c>
      <c r="N14" s="114">
        <v>0</v>
      </c>
      <c r="O14" s="111">
        <f t="shared" si="7"/>
        <v>0</v>
      </c>
      <c r="P14" s="112">
        <v>0</v>
      </c>
      <c r="Q14" s="113">
        <f t="shared" si="8"/>
        <v>0</v>
      </c>
      <c r="R14" s="114">
        <v>0</v>
      </c>
      <c r="S14" s="111">
        <f t="shared" si="9"/>
        <v>0</v>
      </c>
      <c r="T14" s="112">
        <v>0</v>
      </c>
      <c r="U14" s="113">
        <f t="shared" si="10"/>
        <v>0</v>
      </c>
      <c r="V14" s="114">
        <v>0</v>
      </c>
      <c r="W14" s="111">
        <f t="shared" si="11"/>
        <v>0</v>
      </c>
      <c r="X14" s="112">
        <v>0</v>
      </c>
      <c r="Y14" s="113">
        <f t="shared" si="12"/>
        <v>0</v>
      </c>
      <c r="Z14" s="114">
        <v>0</v>
      </c>
      <c r="AA14" s="111">
        <f t="shared" si="13"/>
        <v>0</v>
      </c>
      <c r="AB14" s="112">
        <v>0</v>
      </c>
      <c r="AC14" s="113">
        <f t="shared" si="14"/>
        <v>0</v>
      </c>
      <c r="AD14" s="114">
        <v>0</v>
      </c>
      <c r="AE14" s="111">
        <f t="shared" si="15"/>
        <v>0</v>
      </c>
      <c r="AF14" s="112">
        <v>0</v>
      </c>
      <c r="AG14" s="113">
        <f t="shared" si="16"/>
        <v>0</v>
      </c>
      <c r="AH14" s="114">
        <v>0</v>
      </c>
      <c r="AI14" s="111">
        <f t="shared" si="17"/>
        <v>0</v>
      </c>
      <c r="AJ14" s="112">
        <v>0</v>
      </c>
      <c r="AK14" s="113">
        <f t="shared" si="18"/>
        <v>0</v>
      </c>
      <c r="AL14" s="114">
        <v>0</v>
      </c>
      <c r="AM14" s="111">
        <f t="shared" si="19"/>
        <v>0</v>
      </c>
      <c r="AN14" s="112">
        <v>0</v>
      </c>
      <c r="AO14" s="113">
        <f t="shared" si="20"/>
        <v>0</v>
      </c>
      <c r="AP14" s="114">
        <v>0</v>
      </c>
      <c r="AQ14" s="111">
        <f t="shared" si="21"/>
        <v>0</v>
      </c>
      <c r="AR14" s="112">
        <v>0</v>
      </c>
      <c r="AS14" s="113">
        <f t="shared" si="22"/>
        <v>0</v>
      </c>
      <c r="AT14" s="114">
        <v>0</v>
      </c>
      <c r="AU14" s="111">
        <f t="shared" si="23"/>
        <v>0</v>
      </c>
      <c r="AV14" s="112">
        <v>0</v>
      </c>
      <c r="AW14" s="113">
        <f t="shared" si="24"/>
        <v>0</v>
      </c>
      <c r="AX14" s="114">
        <v>0</v>
      </c>
      <c r="AY14" s="111">
        <f t="shared" si="25"/>
        <v>0</v>
      </c>
      <c r="AZ14" s="112">
        <v>0</v>
      </c>
      <c r="BA14" s="113">
        <f t="shared" si="26"/>
        <v>0</v>
      </c>
      <c r="BB14" s="114">
        <v>0</v>
      </c>
      <c r="BC14" s="111">
        <f t="shared" si="27"/>
        <v>0</v>
      </c>
      <c r="BD14" s="112">
        <v>0</v>
      </c>
      <c r="BE14" s="113">
        <f t="shared" si="28"/>
        <v>0</v>
      </c>
      <c r="BF14" s="114">
        <v>0</v>
      </c>
      <c r="BG14" s="111">
        <f t="shared" si="29"/>
        <v>0</v>
      </c>
      <c r="BH14" s="112">
        <v>0</v>
      </c>
      <c r="BI14" s="113">
        <f t="shared" si="30"/>
        <v>0</v>
      </c>
      <c r="BJ14" s="114">
        <v>0</v>
      </c>
      <c r="BK14" s="111">
        <f t="shared" si="31"/>
        <v>0</v>
      </c>
      <c r="BL14" s="112">
        <v>0</v>
      </c>
      <c r="BM14" s="113">
        <f t="shared" si="32"/>
        <v>0</v>
      </c>
      <c r="BN14" s="114">
        <v>0</v>
      </c>
      <c r="BO14" s="111">
        <f t="shared" si="33"/>
        <v>0</v>
      </c>
      <c r="BP14" s="112">
        <v>0</v>
      </c>
      <c r="BQ14" s="113">
        <f t="shared" si="34"/>
        <v>0</v>
      </c>
      <c r="BR14" s="114">
        <v>0</v>
      </c>
      <c r="BS14" s="111">
        <f t="shared" si="35"/>
        <v>0</v>
      </c>
      <c r="BT14" s="112">
        <v>0</v>
      </c>
      <c r="BU14" s="113">
        <f t="shared" si="36"/>
        <v>0</v>
      </c>
      <c r="BV14" s="114">
        <v>0</v>
      </c>
      <c r="BW14" s="111">
        <f t="shared" si="37"/>
        <v>0</v>
      </c>
      <c r="BX14" s="112">
        <v>0</v>
      </c>
      <c r="BY14" s="113">
        <f t="shared" si="38"/>
        <v>0</v>
      </c>
      <c r="BZ14" s="114">
        <v>0</v>
      </c>
      <c r="CA14" s="111">
        <f t="shared" si="39"/>
        <v>0</v>
      </c>
      <c r="CB14" s="112">
        <v>0</v>
      </c>
      <c r="CC14" s="113">
        <f t="shared" si="40"/>
        <v>0</v>
      </c>
      <c r="CD14" s="114">
        <v>0</v>
      </c>
      <c r="CE14" s="111">
        <f t="shared" si="41"/>
        <v>0</v>
      </c>
      <c r="CF14" s="112">
        <v>0</v>
      </c>
      <c r="CG14" s="113">
        <f t="shared" si="42"/>
        <v>0</v>
      </c>
      <c r="CH14" s="114">
        <v>0</v>
      </c>
      <c r="CI14" s="111">
        <f t="shared" si="43"/>
        <v>0</v>
      </c>
      <c r="CJ14" s="112">
        <v>0</v>
      </c>
      <c r="CK14" s="113">
        <f t="shared" si="44"/>
        <v>0</v>
      </c>
      <c r="CL14" s="114">
        <v>0</v>
      </c>
      <c r="CM14" s="111">
        <f t="shared" si="45"/>
        <v>0</v>
      </c>
      <c r="CN14" s="112">
        <v>0</v>
      </c>
      <c r="CO14" s="113">
        <f t="shared" si="46"/>
        <v>0</v>
      </c>
      <c r="CP14" s="114">
        <v>0</v>
      </c>
      <c r="CQ14" s="111">
        <f t="shared" si="47"/>
        <v>0</v>
      </c>
      <c r="CR14" s="112">
        <v>0</v>
      </c>
      <c r="CS14" s="113">
        <f t="shared" si="48"/>
        <v>0</v>
      </c>
      <c r="CT14" s="114">
        <v>0</v>
      </c>
      <c r="CU14" s="111">
        <f t="shared" si="49"/>
        <v>0</v>
      </c>
      <c r="CV14" s="112">
        <v>0</v>
      </c>
      <c r="CW14" s="113">
        <f t="shared" si="50"/>
        <v>0</v>
      </c>
      <c r="CX14" s="114">
        <v>0</v>
      </c>
      <c r="CZ14" s="235">
        <f t="shared" si="1"/>
        <v>0</v>
      </c>
      <c r="DA14" s="236">
        <f t="shared" si="2"/>
        <v>0</v>
      </c>
    </row>
    <row r="15" spans="1:105" s="299" customFormat="1" ht="18" customHeight="1" x14ac:dyDescent="0.15">
      <c r="A15" s="291">
        <v>2</v>
      </c>
      <c r="B15" s="292" t="s">
        <v>687</v>
      </c>
      <c r="C15" s="293"/>
      <c r="D15" s="293"/>
      <c r="E15" s="294"/>
      <c r="F15" s="295"/>
      <c r="G15" s="296"/>
      <c r="H15" s="297"/>
      <c r="I15" s="293"/>
      <c r="J15" s="298"/>
      <c r="K15" s="296"/>
      <c r="L15" s="297"/>
      <c r="M15" s="293"/>
      <c r="N15" s="298"/>
      <c r="O15" s="296"/>
      <c r="P15" s="297"/>
      <c r="Q15" s="293"/>
      <c r="R15" s="298"/>
      <c r="S15" s="296"/>
      <c r="T15" s="297"/>
      <c r="U15" s="293"/>
      <c r="V15" s="298"/>
      <c r="W15" s="296"/>
      <c r="X15" s="297"/>
      <c r="Y15" s="293"/>
      <c r="Z15" s="298"/>
      <c r="AA15" s="296"/>
      <c r="AB15" s="297"/>
      <c r="AC15" s="293"/>
      <c r="AD15" s="298"/>
      <c r="AE15" s="296"/>
      <c r="AF15" s="297"/>
      <c r="AG15" s="293"/>
      <c r="AH15" s="298"/>
      <c r="AI15" s="296"/>
      <c r="AJ15" s="297"/>
      <c r="AK15" s="293"/>
      <c r="AL15" s="298"/>
      <c r="AM15" s="296"/>
      <c r="AN15" s="297"/>
      <c r="AO15" s="293"/>
      <c r="AP15" s="298"/>
      <c r="AQ15" s="296"/>
      <c r="AR15" s="297"/>
      <c r="AS15" s="293"/>
      <c r="AT15" s="298"/>
      <c r="AU15" s="296"/>
      <c r="AV15" s="297"/>
      <c r="AW15" s="293"/>
      <c r="AX15" s="298"/>
      <c r="AY15" s="296"/>
      <c r="AZ15" s="297"/>
      <c r="BA15" s="293"/>
      <c r="BB15" s="298"/>
      <c r="BC15" s="296"/>
      <c r="BD15" s="297"/>
      <c r="BE15" s="293"/>
      <c r="BF15" s="298"/>
      <c r="BG15" s="296"/>
      <c r="BH15" s="297"/>
      <c r="BI15" s="293"/>
      <c r="BJ15" s="298"/>
      <c r="BK15" s="296"/>
      <c r="BL15" s="297"/>
      <c r="BM15" s="293"/>
      <c r="BN15" s="298"/>
      <c r="BO15" s="296"/>
      <c r="BP15" s="297"/>
      <c r="BQ15" s="293"/>
      <c r="BR15" s="298"/>
      <c r="BS15" s="296"/>
      <c r="BT15" s="297"/>
      <c r="BU15" s="293"/>
      <c r="BV15" s="298"/>
      <c r="BW15" s="296"/>
      <c r="BX15" s="297"/>
      <c r="BY15" s="293"/>
      <c r="BZ15" s="298"/>
      <c r="CA15" s="296"/>
      <c r="CB15" s="297"/>
      <c r="CC15" s="293"/>
      <c r="CD15" s="298"/>
      <c r="CE15" s="296"/>
      <c r="CF15" s="297"/>
      <c r="CG15" s="293"/>
      <c r="CH15" s="298"/>
      <c r="CI15" s="296"/>
      <c r="CJ15" s="297"/>
      <c r="CK15" s="293"/>
      <c r="CL15" s="298"/>
      <c r="CM15" s="296"/>
      <c r="CN15" s="297"/>
      <c r="CO15" s="293"/>
      <c r="CP15" s="298"/>
      <c r="CQ15" s="296"/>
      <c r="CR15" s="297"/>
      <c r="CS15" s="293"/>
      <c r="CT15" s="298"/>
      <c r="CU15" s="296"/>
      <c r="CV15" s="297"/>
      <c r="CW15" s="293"/>
      <c r="CX15" s="298"/>
      <c r="CZ15" s="289"/>
      <c r="DA15" s="290"/>
    </row>
    <row r="16" spans="1:105" s="180" customFormat="1" ht="8.4" x14ac:dyDescent="0.15">
      <c r="A16" s="106" t="s">
        <v>14</v>
      </c>
      <c r="B16" s="107" t="str">
        <f>Orçamentária!D82</f>
        <v>DEMOLIÇÕES, REMOÇÕES E RETIRADAS</v>
      </c>
      <c r="C16" s="108">
        <f>Orçamentária!J90</f>
        <v>0</v>
      </c>
      <c r="D16" s="108">
        <f>Orçamentária!K90</f>
        <v>0</v>
      </c>
      <c r="E16" s="109">
        <f t="shared" si="0"/>
        <v>0</v>
      </c>
      <c r="F16" s="110" t="e">
        <f>+E16/E$97*100</f>
        <v>#DIV/0!</v>
      </c>
      <c r="G16" s="111">
        <f t="shared" ref="G16" si="51">H16*$C16</f>
        <v>0</v>
      </c>
      <c r="H16" s="112">
        <v>0</v>
      </c>
      <c r="I16" s="113">
        <f t="shared" ref="I16" si="52">J16*$D16</f>
        <v>0</v>
      </c>
      <c r="J16" s="114">
        <v>0</v>
      </c>
      <c r="K16" s="111">
        <f t="shared" ref="K16" si="53">L16*$C16</f>
        <v>0</v>
      </c>
      <c r="L16" s="112">
        <v>0</v>
      </c>
      <c r="M16" s="113">
        <f t="shared" ref="M16" si="54">N16*$D16</f>
        <v>0</v>
      </c>
      <c r="N16" s="114">
        <v>0</v>
      </c>
      <c r="O16" s="111">
        <f t="shared" ref="O16" si="55">P16*$C16</f>
        <v>0</v>
      </c>
      <c r="P16" s="112">
        <v>0</v>
      </c>
      <c r="Q16" s="113">
        <f t="shared" ref="Q16" si="56">R16*$D16</f>
        <v>0</v>
      </c>
      <c r="R16" s="114">
        <v>0</v>
      </c>
      <c r="S16" s="111">
        <f t="shared" ref="S16" si="57">T16*$C16</f>
        <v>0</v>
      </c>
      <c r="T16" s="112">
        <v>0</v>
      </c>
      <c r="U16" s="113">
        <f t="shared" ref="U16" si="58">V16*$D16</f>
        <v>0</v>
      </c>
      <c r="V16" s="114">
        <v>0</v>
      </c>
      <c r="W16" s="111">
        <f t="shared" ref="W16" si="59">X16*$C16</f>
        <v>0</v>
      </c>
      <c r="X16" s="112">
        <v>0</v>
      </c>
      <c r="Y16" s="113">
        <f t="shared" ref="Y16" si="60">Z16*$D16</f>
        <v>0</v>
      </c>
      <c r="Z16" s="114">
        <v>0</v>
      </c>
      <c r="AA16" s="111">
        <f t="shared" ref="AA16" si="61">AB16*$C16</f>
        <v>0</v>
      </c>
      <c r="AB16" s="112">
        <v>0</v>
      </c>
      <c r="AC16" s="113">
        <f t="shared" ref="AC16" si="62">AD16*$D16</f>
        <v>0</v>
      </c>
      <c r="AD16" s="114">
        <v>0</v>
      </c>
      <c r="AE16" s="111">
        <f t="shared" ref="AE16" si="63">AF16*$C16</f>
        <v>0</v>
      </c>
      <c r="AF16" s="112">
        <v>0</v>
      </c>
      <c r="AG16" s="113">
        <f t="shared" ref="AG16" si="64">AH16*$D16</f>
        <v>0</v>
      </c>
      <c r="AH16" s="114">
        <v>0</v>
      </c>
      <c r="AI16" s="111">
        <f t="shared" ref="AI16" si="65">AJ16*$C16</f>
        <v>0</v>
      </c>
      <c r="AJ16" s="112">
        <v>0</v>
      </c>
      <c r="AK16" s="113">
        <f t="shared" ref="AK16" si="66">AL16*$D16</f>
        <v>0</v>
      </c>
      <c r="AL16" s="114">
        <v>0</v>
      </c>
      <c r="AM16" s="111">
        <f t="shared" ref="AM16" si="67">AN16*$C16</f>
        <v>0</v>
      </c>
      <c r="AN16" s="112">
        <v>0</v>
      </c>
      <c r="AO16" s="113">
        <f t="shared" ref="AO16" si="68">AP16*$D16</f>
        <v>0</v>
      </c>
      <c r="AP16" s="114">
        <v>0</v>
      </c>
      <c r="AQ16" s="111">
        <f t="shared" ref="AQ16" si="69">AR16*$C16</f>
        <v>0</v>
      </c>
      <c r="AR16" s="112">
        <v>0</v>
      </c>
      <c r="AS16" s="113">
        <f t="shared" ref="AS16" si="70">AT16*$D16</f>
        <v>0</v>
      </c>
      <c r="AT16" s="114">
        <v>0</v>
      </c>
      <c r="AU16" s="111">
        <f t="shared" ref="AU16" si="71">AV16*$C16</f>
        <v>0</v>
      </c>
      <c r="AV16" s="112">
        <v>0</v>
      </c>
      <c r="AW16" s="113">
        <f t="shared" ref="AW16" si="72">AX16*$D16</f>
        <v>0</v>
      </c>
      <c r="AX16" s="114">
        <v>0</v>
      </c>
      <c r="AY16" s="111">
        <f t="shared" ref="AY16" si="73">AZ16*$C16</f>
        <v>0</v>
      </c>
      <c r="AZ16" s="112">
        <v>0</v>
      </c>
      <c r="BA16" s="113">
        <f t="shared" ref="BA16" si="74">BB16*$D16</f>
        <v>0</v>
      </c>
      <c r="BB16" s="114">
        <v>0</v>
      </c>
      <c r="BC16" s="111">
        <f t="shared" ref="BC16" si="75">BD16*$C16</f>
        <v>0</v>
      </c>
      <c r="BD16" s="112">
        <v>0</v>
      </c>
      <c r="BE16" s="113">
        <f t="shared" ref="BE16" si="76">BF16*$D16</f>
        <v>0</v>
      </c>
      <c r="BF16" s="114">
        <v>0</v>
      </c>
      <c r="BG16" s="111">
        <f t="shared" ref="BG16" si="77">BH16*$C16</f>
        <v>0</v>
      </c>
      <c r="BH16" s="112">
        <v>0</v>
      </c>
      <c r="BI16" s="113">
        <f t="shared" ref="BI16" si="78">BJ16*$D16</f>
        <v>0</v>
      </c>
      <c r="BJ16" s="114">
        <v>0</v>
      </c>
      <c r="BK16" s="111">
        <f t="shared" ref="BK16" si="79">BL16*$C16</f>
        <v>0</v>
      </c>
      <c r="BL16" s="112">
        <v>0</v>
      </c>
      <c r="BM16" s="113">
        <f t="shared" ref="BM16" si="80">BN16*$D16</f>
        <v>0</v>
      </c>
      <c r="BN16" s="114">
        <v>0</v>
      </c>
      <c r="BO16" s="111">
        <f t="shared" ref="BO16" si="81">BP16*$C16</f>
        <v>0</v>
      </c>
      <c r="BP16" s="112">
        <v>0</v>
      </c>
      <c r="BQ16" s="113">
        <f t="shared" ref="BQ16" si="82">BR16*$D16</f>
        <v>0</v>
      </c>
      <c r="BR16" s="114">
        <v>0</v>
      </c>
      <c r="BS16" s="111">
        <f t="shared" ref="BS16" si="83">BT16*$C16</f>
        <v>0</v>
      </c>
      <c r="BT16" s="112">
        <v>0</v>
      </c>
      <c r="BU16" s="113">
        <f t="shared" ref="BU16" si="84">BV16*$D16</f>
        <v>0</v>
      </c>
      <c r="BV16" s="114">
        <v>0</v>
      </c>
      <c r="BW16" s="111">
        <f t="shared" ref="BW16" si="85">BX16*$C16</f>
        <v>0</v>
      </c>
      <c r="BX16" s="112">
        <v>0</v>
      </c>
      <c r="BY16" s="113">
        <f t="shared" ref="BY16" si="86">BZ16*$D16</f>
        <v>0</v>
      </c>
      <c r="BZ16" s="114">
        <v>0</v>
      </c>
      <c r="CA16" s="111">
        <f t="shared" ref="CA16" si="87">CB16*$C16</f>
        <v>0</v>
      </c>
      <c r="CB16" s="112">
        <v>0</v>
      </c>
      <c r="CC16" s="113">
        <f t="shared" ref="CC16" si="88">CD16*$D16</f>
        <v>0</v>
      </c>
      <c r="CD16" s="114">
        <v>0</v>
      </c>
      <c r="CE16" s="111">
        <f t="shared" ref="CE16" si="89">CF16*$C16</f>
        <v>0</v>
      </c>
      <c r="CF16" s="112">
        <v>0</v>
      </c>
      <c r="CG16" s="113">
        <f t="shared" ref="CG16" si="90">CH16*$D16</f>
        <v>0</v>
      </c>
      <c r="CH16" s="114">
        <v>0</v>
      </c>
      <c r="CI16" s="111">
        <f t="shared" ref="CI16" si="91">CJ16*$C16</f>
        <v>0</v>
      </c>
      <c r="CJ16" s="112">
        <v>0</v>
      </c>
      <c r="CK16" s="113">
        <f t="shared" ref="CK16" si="92">CL16*$D16</f>
        <v>0</v>
      </c>
      <c r="CL16" s="114">
        <v>0</v>
      </c>
      <c r="CM16" s="111">
        <f t="shared" ref="CM16" si="93">CN16*$C16</f>
        <v>0</v>
      </c>
      <c r="CN16" s="112">
        <v>0</v>
      </c>
      <c r="CO16" s="113">
        <f t="shared" ref="CO16" si="94">CP16*$D16</f>
        <v>0</v>
      </c>
      <c r="CP16" s="114">
        <v>0</v>
      </c>
      <c r="CQ16" s="111">
        <f t="shared" ref="CQ16" si="95">CR16*$C16</f>
        <v>0</v>
      </c>
      <c r="CR16" s="112">
        <v>0</v>
      </c>
      <c r="CS16" s="113">
        <f t="shared" ref="CS16" si="96">CT16*$D16</f>
        <v>0</v>
      </c>
      <c r="CT16" s="114">
        <v>0</v>
      </c>
      <c r="CU16" s="111">
        <f t="shared" ref="CU16" si="97">CV16*$C16</f>
        <v>0</v>
      </c>
      <c r="CV16" s="112">
        <v>0</v>
      </c>
      <c r="CW16" s="113">
        <f t="shared" ref="CW16" si="98">CX16*$D16</f>
        <v>0</v>
      </c>
      <c r="CX16" s="114">
        <v>0</v>
      </c>
      <c r="CZ16" s="235">
        <f t="shared" ref="CZ16:CZ95" si="99">H16+L16+P16+T16+X16+AB16+AF16+AJ16+AN16+AR16+AV16+AZ16+BD16+BH16+BL16+BP16+BT16+BX16+CB16+CF16+CJ16+CN16+CR16+CV16</f>
        <v>0</v>
      </c>
      <c r="DA16" s="236">
        <f t="shared" ref="DA16:DA95" si="100">J16+N16+R16+V16+Z16+AD16+AH16+AL16+AP16+AT16+AX16+BB16+BF16+BJ16+BN16+BR16+BV16+BZ16+CD16+CH16+CL16+CP16+CT16+CX16</f>
        <v>0</v>
      </c>
    </row>
    <row r="17" spans="1:105" s="105" customFormat="1" ht="8.4" x14ac:dyDescent="0.15">
      <c r="A17" s="98" t="s">
        <v>45</v>
      </c>
      <c r="B17" s="99" t="str">
        <f>Orçamentária!D93</f>
        <v>MOVIMENTO DE TERRA</v>
      </c>
      <c r="C17" s="100">
        <f>Orçamentária!J96</f>
        <v>0</v>
      </c>
      <c r="D17" s="100">
        <f>Orçamentária!K96</f>
        <v>0</v>
      </c>
      <c r="E17" s="101">
        <f t="shared" ref="E17:E30" si="101">C17+D17</f>
        <v>0</v>
      </c>
      <c r="F17" s="213" t="e">
        <f>+E17/E$97*100</f>
        <v>#DIV/0!</v>
      </c>
      <c r="G17" s="102">
        <f>H17*$C17</f>
        <v>0</v>
      </c>
      <c r="H17" s="103">
        <v>0</v>
      </c>
      <c r="I17" s="100">
        <f>J17*$D17</f>
        <v>0</v>
      </c>
      <c r="J17" s="104">
        <v>0</v>
      </c>
      <c r="K17" s="102">
        <f>L17*$C17</f>
        <v>0</v>
      </c>
      <c r="L17" s="103">
        <v>0</v>
      </c>
      <c r="M17" s="100">
        <f>N17*$D17</f>
        <v>0</v>
      </c>
      <c r="N17" s="104">
        <v>0</v>
      </c>
      <c r="O17" s="102">
        <f>P17*$C17</f>
        <v>0</v>
      </c>
      <c r="P17" s="103">
        <v>0</v>
      </c>
      <c r="Q17" s="100">
        <f>R17*$D17</f>
        <v>0</v>
      </c>
      <c r="R17" s="104">
        <v>0</v>
      </c>
      <c r="S17" s="102">
        <f>T17*$C17</f>
        <v>0</v>
      </c>
      <c r="T17" s="103">
        <v>0</v>
      </c>
      <c r="U17" s="100">
        <f>V17*$D17</f>
        <v>0</v>
      </c>
      <c r="V17" s="104">
        <v>0</v>
      </c>
      <c r="W17" s="102">
        <f>X17*$C17</f>
        <v>0</v>
      </c>
      <c r="X17" s="103">
        <v>0</v>
      </c>
      <c r="Y17" s="100">
        <f>Z17*$D17</f>
        <v>0</v>
      </c>
      <c r="Z17" s="104">
        <v>0</v>
      </c>
      <c r="AA17" s="102">
        <f>AB17*$C17</f>
        <v>0</v>
      </c>
      <c r="AB17" s="103">
        <v>0</v>
      </c>
      <c r="AC17" s="100">
        <f>AD17*$D17</f>
        <v>0</v>
      </c>
      <c r="AD17" s="104">
        <v>0</v>
      </c>
      <c r="AE17" s="102">
        <f>AF17*$C17</f>
        <v>0</v>
      </c>
      <c r="AF17" s="103">
        <v>0</v>
      </c>
      <c r="AG17" s="100">
        <f>AH17*$D17</f>
        <v>0</v>
      </c>
      <c r="AH17" s="104">
        <v>0</v>
      </c>
      <c r="AI17" s="102">
        <f>AJ17*$C17</f>
        <v>0</v>
      </c>
      <c r="AJ17" s="103">
        <v>0</v>
      </c>
      <c r="AK17" s="100">
        <f>AL17*$D17</f>
        <v>0</v>
      </c>
      <c r="AL17" s="104">
        <v>0</v>
      </c>
      <c r="AM17" s="102">
        <f>AN17*$C17</f>
        <v>0</v>
      </c>
      <c r="AN17" s="103">
        <v>0</v>
      </c>
      <c r="AO17" s="100">
        <f>AP17*$D17</f>
        <v>0</v>
      </c>
      <c r="AP17" s="104">
        <v>0</v>
      </c>
      <c r="AQ17" s="102">
        <f>AR17*$C17</f>
        <v>0</v>
      </c>
      <c r="AR17" s="103">
        <v>0</v>
      </c>
      <c r="AS17" s="100">
        <f>AT17*$D17</f>
        <v>0</v>
      </c>
      <c r="AT17" s="104">
        <v>0</v>
      </c>
      <c r="AU17" s="102">
        <f>AV17*$C17</f>
        <v>0</v>
      </c>
      <c r="AV17" s="103">
        <v>0</v>
      </c>
      <c r="AW17" s="100">
        <f>AX17*$D17</f>
        <v>0</v>
      </c>
      <c r="AX17" s="104">
        <v>0</v>
      </c>
      <c r="AY17" s="102">
        <f>AZ17*$C17</f>
        <v>0</v>
      </c>
      <c r="AZ17" s="103">
        <v>0</v>
      </c>
      <c r="BA17" s="100">
        <f>BB17*$D17</f>
        <v>0</v>
      </c>
      <c r="BB17" s="104">
        <v>0</v>
      </c>
      <c r="BC17" s="102">
        <f>BD17*$C17</f>
        <v>0</v>
      </c>
      <c r="BD17" s="103">
        <v>0</v>
      </c>
      <c r="BE17" s="100">
        <f>BF17*$D17</f>
        <v>0</v>
      </c>
      <c r="BF17" s="104">
        <v>0</v>
      </c>
      <c r="BG17" s="102">
        <f>BH17*$C17</f>
        <v>0</v>
      </c>
      <c r="BH17" s="103">
        <v>0</v>
      </c>
      <c r="BI17" s="100">
        <f>BJ17*$D17</f>
        <v>0</v>
      </c>
      <c r="BJ17" s="104">
        <v>0</v>
      </c>
      <c r="BK17" s="102">
        <f>BL17*$C17</f>
        <v>0</v>
      </c>
      <c r="BL17" s="103">
        <v>0</v>
      </c>
      <c r="BM17" s="100">
        <f>BN17*$D17</f>
        <v>0</v>
      </c>
      <c r="BN17" s="104">
        <v>0</v>
      </c>
      <c r="BO17" s="102">
        <f>BP17*$C17</f>
        <v>0</v>
      </c>
      <c r="BP17" s="103">
        <v>0</v>
      </c>
      <c r="BQ17" s="100">
        <f>BR17*$D17</f>
        <v>0</v>
      </c>
      <c r="BR17" s="104">
        <v>0</v>
      </c>
      <c r="BS17" s="102">
        <f>BT17*$C17</f>
        <v>0</v>
      </c>
      <c r="BT17" s="103">
        <v>0</v>
      </c>
      <c r="BU17" s="100">
        <f>BV17*$D17</f>
        <v>0</v>
      </c>
      <c r="BV17" s="104">
        <v>0</v>
      </c>
      <c r="BW17" s="102">
        <f>BX17*$C17</f>
        <v>0</v>
      </c>
      <c r="BX17" s="103">
        <v>0</v>
      </c>
      <c r="BY17" s="100">
        <f>BZ17*$D17</f>
        <v>0</v>
      </c>
      <c r="BZ17" s="104">
        <v>0</v>
      </c>
      <c r="CA17" s="102">
        <f>CB17*$C17</f>
        <v>0</v>
      </c>
      <c r="CB17" s="103">
        <v>0</v>
      </c>
      <c r="CC17" s="100">
        <f>CD17*$D17</f>
        <v>0</v>
      </c>
      <c r="CD17" s="104">
        <v>0</v>
      </c>
      <c r="CE17" s="102">
        <f>CF17*$C17</f>
        <v>0</v>
      </c>
      <c r="CF17" s="103">
        <v>0</v>
      </c>
      <c r="CG17" s="100">
        <f>CH17*$D17</f>
        <v>0</v>
      </c>
      <c r="CH17" s="104">
        <v>0</v>
      </c>
      <c r="CI17" s="102">
        <f>CJ17*$C17</f>
        <v>0</v>
      </c>
      <c r="CJ17" s="103">
        <v>0</v>
      </c>
      <c r="CK17" s="100">
        <f>CL17*$D17</f>
        <v>0</v>
      </c>
      <c r="CL17" s="104">
        <v>0</v>
      </c>
      <c r="CM17" s="102">
        <f>CN17*$C17</f>
        <v>0</v>
      </c>
      <c r="CN17" s="103">
        <v>0</v>
      </c>
      <c r="CO17" s="100">
        <f>CP17*$D17</f>
        <v>0</v>
      </c>
      <c r="CP17" s="104">
        <v>0</v>
      </c>
      <c r="CQ17" s="102">
        <f>CR17*$C17</f>
        <v>0</v>
      </c>
      <c r="CR17" s="103">
        <v>0</v>
      </c>
      <c r="CS17" s="100">
        <f>CT17*$D17</f>
        <v>0</v>
      </c>
      <c r="CT17" s="104">
        <v>0</v>
      </c>
      <c r="CU17" s="102">
        <f>CV17*$C17</f>
        <v>0</v>
      </c>
      <c r="CV17" s="103">
        <v>0</v>
      </c>
      <c r="CW17" s="100">
        <f>CX17*$D17</f>
        <v>0</v>
      </c>
      <c r="CX17" s="104">
        <v>0</v>
      </c>
      <c r="CZ17" s="235">
        <f t="shared" si="99"/>
        <v>0</v>
      </c>
      <c r="DA17" s="236">
        <f t="shared" si="100"/>
        <v>0</v>
      </c>
    </row>
    <row r="18" spans="1:105" s="288" customFormat="1" ht="18" customHeight="1" x14ac:dyDescent="0.15">
      <c r="A18" s="279">
        <v>3</v>
      </c>
      <c r="B18" s="280" t="str">
        <f>Orçamentária!D100</f>
        <v>ESTRUTURAL</v>
      </c>
      <c r="C18" s="281"/>
      <c r="D18" s="281"/>
      <c r="E18" s="282"/>
      <c r="F18" s="283"/>
      <c r="G18" s="284"/>
      <c r="H18" s="285"/>
      <c r="I18" s="286"/>
      <c r="J18" s="287"/>
      <c r="K18" s="284"/>
      <c r="L18" s="285"/>
      <c r="M18" s="286"/>
      <c r="N18" s="287"/>
      <c r="O18" s="284"/>
      <c r="P18" s="285"/>
      <c r="Q18" s="286"/>
      <c r="R18" s="287"/>
      <c r="S18" s="284"/>
      <c r="T18" s="285"/>
      <c r="U18" s="286"/>
      <c r="V18" s="287"/>
      <c r="W18" s="284"/>
      <c r="X18" s="285"/>
      <c r="Y18" s="286"/>
      <c r="Z18" s="287"/>
      <c r="AA18" s="284"/>
      <c r="AB18" s="285"/>
      <c r="AC18" s="286"/>
      <c r="AD18" s="287"/>
      <c r="AE18" s="284"/>
      <c r="AF18" s="285"/>
      <c r="AG18" s="286"/>
      <c r="AH18" s="287"/>
      <c r="AI18" s="284"/>
      <c r="AJ18" s="285"/>
      <c r="AK18" s="286"/>
      <c r="AL18" s="287"/>
      <c r="AM18" s="284"/>
      <c r="AN18" s="285"/>
      <c r="AO18" s="286"/>
      <c r="AP18" s="287"/>
      <c r="AQ18" s="284"/>
      <c r="AR18" s="285"/>
      <c r="AS18" s="286"/>
      <c r="AT18" s="287"/>
      <c r="AU18" s="284"/>
      <c r="AV18" s="285"/>
      <c r="AW18" s="286"/>
      <c r="AX18" s="287"/>
      <c r="AY18" s="284"/>
      <c r="AZ18" s="285"/>
      <c r="BA18" s="286"/>
      <c r="BB18" s="287"/>
      <c r="BC18" s="284"/>
      <c r="BD18" s="285"/>
      <c r="BE18" s="286"/>
      <c r="BF18" s="287"/>
      <c r="BG18" s="284"/>
      <c r="BH18" s="285"/>
      <c r="BI18" s="286"/>
      <c r="BJ18" s="287"/>
      <c r="BK18" s="284"/>
      <c r="BL18" s="285"/>
      <c r="BM18" s="286"/>
      <c r="BN18" s="287"/>
      <c r="BO18" s="284"/>
      <c r="BP18" s="285"/>
      <c r="BQ18" s="286"/>
      <c r="BR18" s="287"/>
      <c r="BS18" s="284"/>
      <c r="BT18" s="285"/>
      <c r="BU18" s="286"/>
      <c r="BV18" s="287"/>
      <c r="BW18" s="284"/>
      <c r="BX18" s="285"/>
      <c r="BY18" s="286"/>
      <c r="BZ18" s="287"/>
      <c r="CA18" s="284"/>
      <c r="CB18" s="285"/>
      <c r="CC18" s="286"/>
      <c r="CD18" s="287"/>
      <c r="CE18" s="284"/>
      <c r="CF18" s="285"/>
      <c r="CG18" s="286"/>
      <c r="CH18" s="287"/>
      <c r="CI18" s="284"/>
      <c r="CJ18" s="285"/>
      <c r="CK18" s="286"/>
      <c r="CL18" s="287"/>
      <c r="CM18" s="284"/>
      <c r="CN18" s="285"/>
      <c r="CO18" s="286"/>
      <c r="CP18" s="287"/>
      <c r="CQ18" s="284"/>
      <c r="CR18" s="285"/>
      <c r="CS18" s="286"/>
      <c r="CT18" s="287"/>
      <c r="CU18" s="284"/>
      <c r="CV18" s="285"/>
      <c r="CW18" s="286"/>
      <c r="CX18" s="287"/>
      <c r="CZ18" s="289"/>
      <c r="DA18" s="290"/>
    </row>
    <row r="19" spans="1:105" s="105" customFormat="1" ht="8.4" x14ac:dyDescent="0.15">
      <c r="A19" s="98" t="s">
        <v>15</v>
      </c>
      <c r="B19" s="99" t="str">
        <f>Orçamentária!D101</f>
        <v>FUNDAÇÕES PROFUNDAS</v>
      </c>
      <c r="C19" s="100">
        <f>Orçamentária!J108</f>
        <v>0</v>
      </c>
      <c r="D19" s="100">
        <f>Orçamentária!K108</f>
        <v>0</v>
      </c>
      <c r="E19" s="101">
        <f t="shared" ref="E19:E24" si="102">C19+D19</f>
        <v>0</v>
      </c>
      <c r="F19" s="213" t="e">
        <f t="shared" ref="F19:F24" si="103">+E19/E$97*100</f>
        <v>#DIV/0!</v>
      </c>
      <c r="G19" s="102">
        <f t="shared" ref="G19:G24" si="104">H19*$C19</f>
        <v>0</v>
      </c>
      <c r="H19" s="103">
        <v>0</v>
      </c>
      <c r="I19" s="100">
        <f t="shared" ref="I19:I24" si="105">J19*$D19</f>
        <v>0</v>
      </c>
      <c r="J19" s="104">
        <v>0</v>
      </c>
      <c r="K19" s="102">
        <f t="shared" ref="K19:K24" si="106">L19*$C19</f>
        <v>0</v>
      </c>
      <c r="L19" s="103">
        <v>0</v>
      </c>
      <c r="M19" s="100">
        <f t="shared" ref="M19:M24" si="107">N19*$D19</f>
        <v>0</v>
      </c>
      <c r="N19" s="104">
        <v>0</v>
      </c>
      <c r="O19" s="102">
        <f t="shared" ref="O19:O24" si="108">P19*$C19</f>
        <v>0</v>
      </c>
      <c r="P19" s="103">
        <v>0</v>
      </c>
      <c r="Q19" s="100">
        <f t="shared" ref="Q19:Q24" si="109">R19*$D19</f>
        <v>0</v>
      </c>
      <c r="R19" s="104">
        <v>0</v>
      </c>
      <c r="S19" s="102">
        <f t="shared" ref="S19:S24" si="110">T19*$C19</f>
        <v>0</v>
      </c>
      <c r="T19" s="103">
        <v>0</v>
      </c>
      <c r="U19" s="100">
        <f t="shared" ref="U19:U24" si="111">V19*$D19</f>
        <v>0</v>
      </c>
      <c r="V19" s="104">
        <v>0</v>
      </c>
      <c r="W19" s="102">
        <f t="shared" ref="W19:W24" si="112">X19*$C19</f>
        <v>0</v>
      </c>
      <c r="X19" s="103">
        <v>0</v>
      </c>
      <c r="Y19" s="100">
        <f t="shared" ref="Y19:Y24" si="113">Z19*$D19</f>
        <v>0</v>
      </c>
      <c r="Z19" s="104">
        <v>0</v>
      </c>
      <c r="AA19" s="102">
        <f t="shared" ref="AA19:AA24" si="114">AB19*$C19</f>
        <v>0</v>
      </c>
      <c r="AB19" s="103">
        <v>0</v>
      </c>
      <c r="AC19" s="100">
        <f t="shared" ref="AC19:AC24" si="115">AD19*$D19</f>
        <v>0</v>
      </c>
      <c r="AD19" s="104">
        <v>0</v>
      </c>
      <c r="AE19" s="102">
        <f t="shared" ref="AE19:AE24" si="116">AF19*$C19</f>
        <v>0</v>
      </c>
      <c r="AF19" s="103">
        <v>0</v>
      </c>
      <c r="AG19" s="100">
        <f t="shared" ref="AG19:AG24" si="117">AH19*$D19</f>
        <v>0</v>
      </c>
      <c r="AH19" s="104">
        <v>0</v>
      </c>
      <c r="AI19" s="102">
        <f t="shared" ref="AI19:AI24" si="118">AJ19*$C19</f>
        <v>0</v>
      </c>
      <c r="AJ19" s="103">
        <v>0</v>
      </c>
      <c r="AK19" s="100">
        <f t="shared" ref="AK19:AK24" si="119">AL19*$D19</f>
        <v>0</v>
      </c>
      <c r="AL19" s="104">
        <v>0</v>
      </c>
      <c r="AM19" s="102">
        <f t="shared" ref="AM19:AM24" si="120">AN19*$C19</f>
        <v>0</v>
      </c>
      <c r="AN19" s="103">
        <v>0</v>
      </c>
      <c r="AO19" s="100">
        <f t="shared" ref="AO19:AO24" si="121">AP19*$D19</f>
        <v>0</v>
      </c>
      <c r="AP19" s="104">
        <v>0</v>
      </c>
      <c r="AQ19" s="102">
        <f t="shared" ref="AQ19:AQ24" si="122">AR19*$C19</f>
        <v>0</v>
      </c>
      <c r="AR19" s="103">
        <v>0</v>
      </c>
      <c r="AS19" s="100">
        <f t="shared" ref="AS19:AS24" si="123">AT19*$D19</f>
        <v>0</v>
      </c>
      <c r="AT19" s="104">
        <v>0</v>
      </c>
      <c r="AU19" s="102">
        <f t="shared" ref="AU19:AU24" si="124">AV19*$C19</f>
        <v>0</v>
      </c>
      <c r="AV19" s="103">
        <v>0</v>
      </c>
      <c r="AW19" s="100">
        <f t="shared" ref="AW19:AW24" si="125">AX19*$D19</f>
        <v>0</v>
      </c>
      <c r="AX19" s="104">
        <v>0</v>
      </c>
      <c r="AY19" s="102">
        <f t="shared" ref="AY19:AY24" si="126">AZ19*$C19</f>
        <v>0</v>
      </c>
      <c r="AZ19" s="103">
        <v>0</v>
      </c>
      <c r="BA19" s="100">
        <f t="shared" ref="BA19:BA24" si="127">BB19*$D19</f>
        <v>0</v>
      </c>
      <c r="BB19" s="104">
        <v>0</v>
      </c>
      <c r="BC19" s="102">
        <f t="shared" ref="BC19:BC24" si="128">BD19*$C19</f>
        <v>0</v>
      </c>
      <c r="BD19" s="103">
        <v>0</v>
      </c>
      <c r="BE19" s="100">
        <f t="shared" ref="BE19:BE24" si="129">BF19*$D19</f>
        <v>0</v>
      </c>
      <c r="BF19" s="104">
        <v>0</v>
      </c>
      <c r="BG19" s="102">
        <f t="shared" ref="BG19:BG24" si="130">BH19*$C19</f>
        <v>0</v>
      </c>
      <c r="BH19" s="103">
        <v>0</v>
      </c>
      <c r="BI19" s="100">
        <f t="shared" ref="BI19:BI24" si="131">BJ19*$D19</f>
        <v>0</v>
      </c>
      <c r="BJ19" s="104">
        <v>0</v>
      </c>
      <c r="BK19" s="102">
        <f t="shared" ref="BK19:BK24" si="132">BL19*$C19</f>
        <v>0</v>
      </c>
      <c r="BL19" s="103">
        <v>0</v>
      </c>
      <c r="BM19" s="100">
        <f t="shared" ref="BM19:BM24" si="133">BN19*$D19</f>
        <v>0</v>
      </c>
      <c r="BN19" s="104">
        <v>0</v>
      </c>
      <c r="BO19" s="102">
        <f t="shared" ref="BO19:BO24" si="134">BP19*$C19</f>
        <v>0</v>
      </c>
      <c r="BP19" s="103">
        <v>0</v>
      </c>
      <c r="BQ19" s="100">
        <f t="shared" ref="BQ19:BQ24" si="135">BR19*$D19</f>
        <v>0</v>
      </c>
      <c r="BR19" s="104">
        <v>0</v>
      </c>
      <c r="BS19" s="102">
        <f t="shared" ref="BS19:BS24" si="136">BT19*$C19</f>
        <v>0</v>
      </c>
      <c r="BT19" s="103">
        <v>0</v>
      </c>
      <c r="BU19" s="100">
        <f t="shared" ref="BU19:BU24" si="137">BV19*$D19</f>
        <v>0</v>
      </c>
      <c r="BV19" s="104">
        <v>0</v>
      </c>
      <c r="BW19" s="102">
        <f t="shared" ref="BW19:BW24" si="138">BX19*$C19</f>
        <v>0</v>
      </c>
      <c r="BX19" s="103">
        <v>0</v>
      </c>
      <c r="BY19" s="100">
        <f t="shared" ref="BY19:BY24" si="139">BZ19*$D19</f>
        <v>0</v>
      </c>
      <c r="BZ19" s="104">
        <v>0</v>
      </c>
      <c r="CA19" s="102">
        <f t="shared" ref="CA19:CA24" si="140">CB19*$C19</f>
        <v>0</v>
      </c>
      <c r="CB19" s="103">
        <v>0</v>
      </c>
      <c r="CC19" s="100">
        <f t="shared" ref="CC19:CC24" si="141">CD19*$D19</f>
        <v>0</v>
      </c>
      <c r="CD19" s="104">
        <v>0</v>
      </c>
      <c r="CE19" s="102">
        <f t="shared" ref="CE19:CE24" si="142">CF19*$C19</f>
        <v>0</v>
      </c>
      <c r="CF19" s="103">
        <v>0</v>
      </c>
      <c r="CG19" s="100">
        <f t="shared" ref="CG19:CG24" si="143">CH19*$D19</f>
        <v>0</v>
      </c>
      <c r="CH19" s="104">
        <v>0</v>
      </c>
      <c r="CI19" s="102">
        <f t="shared" ref="CI19:CI24" si="144">CJ19*$C19</f>
        <v>0</v>
      </c>
      <c r="CJ19" s="103">
        <v>0</v>
      </c>
      <c r="CK19" s="100">
        <f t="shared" ref="CK19:CK24" si="145">CL19*$D19</f>
        <v>0</v>
      </c>
      <c r="CL19" s="104">
        <v>0</v>
      </c>
      <c r="CM19" s="102">
        <f t="shared" ref="CM19:CM24" si="146">CN19*$C19</f>
        <v>0</v>
      </c>
      <c r="CN19" s="103">
        <v>0</v>
      </c>
      <c r="CO19" s="100">
        <f t="shared" ref="CO19:CO24" si="147">CP19*$D19</f>
        <v>0</v>
      </c>
      <c r="CP19" s="104">
        <v>0</v>
      </c>
      <c r="CQ19" s="102">
        <f t="shared" ref="CQ19:CQ24" si="148">CR19*$C19</f>
        <v>0</v>
      </c>
      <c r="CR19" s="103">
        <v>0</v>
      </c>
      <c r="CS19" s="100">
        <f t="shared" ref="CS19:CS24" si="149">CT19*$D19</f>
        <v>0</v>
      </c>
      <c r="CT19" s="104">
        <v>0</v>
      </c>
      <c r="CU19" s="102">
        <f t="shared" ref="CU19:CU24" si="150">CV19*$C19</f>
        <v>0</v>
      </c>
      <c r="CV19" s="103">
        <v>0</v>
      </c>
      <c r="CW19" s="100">
        <f t="shared" ref="CW19:CW24" si="151">CX19*$D19</f>
        <v>0</v>
      </c>
      <c r="CX19" s="104">
        <v>0</v>
      </c>
      <c r="CZ19" s="235">
        <f t="shared" ref="CZ19:CZ24" si="152">H19+L19+P19+T19+X19+AB19+AF19+AJ19+AN19+AR19+AV19+AZ19+BD19+BH19+BL19+BP19+BT19+BX19+CB19+CF19+CJ19+CN19+CR19+CV19</f>
        <v>0</v>
      </c>
      <c r="DA19" s="236">
        <f t="shared" ref="DA19:DA24" si="153">J19+N19+R19+V19+Z19+AD19+AH19+AL19+AP19+AT19+AX19+BB19+BF19+BJ19+BN19+BR19+BV19+BZ19+CD19+CH19+CL19+CP19+CT19+CX19</f>
        <v>0</v>
      </c>
    </row>
    <row r="20" spans="1:105" s="180" customFormat="1" ht="8.4" x14ac:dyDescent="0.15">
      <c r="A20" s="106" t="s">
        <v>34</v>
      </c>
      <c r="B20" s="107" t="str">
        <f>Orçamentária!D111</f>
        <v>PROVA DE CARGA</v>
      </c>
      <c r="C20" s="108">
        <f>Orçamentária!J113</f>
        <v>0</v>
      </c>
      <c r="D20" s="108">
        <f>Orçamentária!K113</f>
        <v>0</v>
      </c>
      <c r="E20" s="109">
        <f t="shared" si="102"/>
        <v>0</v>
      </c>
      <c r="F20" s="110" t="e">
        <f t="shared" si="103"/>
        <v>#DIV/0!</v>
      </c>
      <c r="G20" s="111">
        <f t="shared" si="104"/>
        <v>0</v>
      </c>
      <c r="H20" s="112">
        <v>0</v>
      </c>
      <c r="I20" s="113">
        <f t="shared" si="105"/>
        <v>0</v>
      </c>
      <c r="J20" s="114">
        <v>0</v>
      </c>
      <c r="K20" s="111">
        <f t="shared" si="106"/>
        <v>0</v>
      </c>
      <c r="L20" s="112">
        <v>0</v>
      </c>
      <c r="M20" s="113">
        <f t="shared" si="107"/>
        <v>0</v>
      </c>
      <c r="N20" s="114">
        <v>0</v>
      </c>
      <c r="O20" s="111">
        <f t="shared" si="108"/>
        <v>0</v>
      </c>
      <c r="P20" s="112">
        <v>0</v>
      </c>
      <c r="Q20" s="113">
        <f t="shared" si="109"/>
        <v>0</v>
      </c>
      <c r="R20" s="114">
        <v>0</v>
      </c>
      <c r="S20" s="111">
        <f t="shared" si="110"/>
        <v>0</v>
      </c>
      <c r="T20" s="112">
        <v>0</v>
      </c>
      <c r="U20" s="113">
        <f t="shared" si="111"/>
        <v>0</v>
      </c>
      <c r="V20" s="114">
        <v>0</v>
      </c>
      <c r="W20" s="111">
        <f t="shared" si="112"/>
        <v>0</v>
      </c>
      <c r="X20" s="112">
        <v>0</v>
      </c>
      <c r="Y20" s="113">
        <f t="shared" si="113"/>
        <v>0</v>
      </c>
      <c r="Z20" s="114">
        <v>0</v>
      </c>
      <c r="AA20" s="111">
        <f t="shared" si="114"/>
        <v>0</v>
      </c>
      <c r="AB20" s="112">
        <v>0</v>
      </c>
      <c r="AC20" s="113">
        <f t="shared" si="115"/>
        <v>0</v>
      </c>
      <c r="AD20" s="114">
        <v>0</v>
      </c>
      <c r="AE20" s="111">
        <f t="shared" si="116"/>
        <v>0</v>
      </c>
      <c r="AF20" s="112">
        <v>0</v>
      </c>
      <c r="AG20" s="113">
        <f t="shared" si="117"/>
        <v>0</v>
      </c>
      <c r="AH20" s="114">
        <v>0</v>
      </c>
      <c r="AI20" s="111">
        <f t="shared" si="118"/>
        <v>0</v>
      </c>
      <c r="AJ20" s="112">
        <v>0</v>
      </c>
      <c r="AK20" s="113">
        <f t="shared" si="119"/>
        <v>0</v>
      </c>
      <c r="AL20" s="114">
        <v>0</v>
      </c>
      <c r="AM20" s="111">
        <f t="shared" si="120"/>
        <v>0</v>
      </c>
      <c r="AN20" s="112">
        <v>0</v>
      </c>
      <c r="AO20" s="113">
        <f t="shared" si="121"/>
        <v>0</v>
      </c>
      <c r="AP20" s="114">
        <v>0</v>
      </c>
      <c r="AQ20" s="111">
        <f t="shared" si="122"/>
        <v>0</v>
      </c>
      <c r="AR20" s="112">
        <v>0</v>
      </c>
      <c r="AS20" s="113">
        <f t="shared" si="123"/>
        <v>0</v>
      </c>
      <c r="AT20" s="114">
        <v>0</v>
      </c>
      <c r="AU20" s="111">
        <f t="shared" si="124"/>
        <v>0</v>
      </c>
      <c r="AV20" s="112">
        <v>0</v>
      </c>
      <c r="AW20" s="113">
        <f t="shared" si="125"/>
        <v>0</v>
      </c>
      <c r="AX20" s="114">
        <v>0</v>
      </c>
      <c r="AY20" s="111">
        <f t="shared" si="126"/>
        <v>0</v>
      </c>
      <c r="AZ20" s="112">
        <v>0</v>
      </c>
      <c r="BA20" s="113">
        <f t="shared" si="127"/>
        <v>0</v>
      </c>
      <c r="BB20" s="114">
        <v>0</v>
      </c>
      <c r="BC20" s="111">
        <f t="shared" si="128"/>
        <v>0</v>
      </c>
      <c r="BD20" s="112">
        <v>0</v>
      </c>
      <c r="BE20" s="113">
        <f t="shared" si="129"/>
        <v>0</v>
      </c>
      <c r="BF20" s="114">
        <v>0</v>
      </c>
      <c r="BG20" s="111">
        <f t="shared" si="130"/>
        <v>0</v>
      </c>
      <c r="BH20" s="112">
        <v>0</v>
      </c>
      <c r="BI20" s="113">
        <f t="shared" si="131"/>
        <v>0</v>
      </c>
      <c r="BJ20" s="114">
        <v>0</v>
      </c>
      <c r="BK20" s="111">
        <f t="shared" si="132"/>
        <v>0</v>
      </c>
      <c r="BL20" s="112">
        <v>0</v>
      </c>
      <c r="BM20" s="113">
        <f t="shared" si="133"/>
        <v>0</v>
      </c>
      <c r="BN20" s="114">
        <v>0</v>
      </c>
      <c r="BO20" s="111">
        <f t="shared" si="134"/>
        <v>0</v>
      </c>
      <c r="BP20" s="112">
        <v>0</v>
      </c>
      <c r="BQ20" s="113">
        <f t="shared" si="135"/>
        <v>0</v>
      </c>
      <c r="BR20" s="114">
        <v>0</v>
      </c>
      <c r="BS20" s="111">
        <f t="shared" si="136"/>
        <v>0</v>
      </c>
      <c r="BT20" s="112">
        <v>0</v>
      </c>
      <c r="BU20" s="113">
        <f t="shared" si="137"/>
        <v>0</v>
      </c>
      <c r="BV20" s="114">
        <v>0</v>
      </c>
      <c r="BW20" s="111">
        <f t="shared" si="138"/>
        <v>0</v>
      </c>
      <c r="BX20" s="112">
        <v>0</v>
      </c>
      <c r="BY20" s="113">
        <f t="shared" si="139"/>
        <v>0</v>
      </c>
      <c r="BZ20" s="114">
        <v>0</v>
      </c>
      <c r="CA20" s="111">
        <f t="shared" si="140"/>
        <v>0</v>
      </c>
      <c r="CB20" s="112">
        <v>0</v>
      </c>
      <c r="CC20" s="113">
        <f t="shared" si="141"/>
        <v>0</v>
      </c>
      <c r="CD20" s="114">
        <v>0</v>
      </c>
      <c r="CE20" s="111">
        <f t="shared" si="142"/>
        <v>0</v>
      </c>
      <c r="CF20" s="112">
        <v>0</v>
      </c>
      <c r="CG20" s="113">
        <f t="shared" si="143"/>
        <v>0</v>
      </c>
      <c r="CH20" s="114">
        <v>0</v>
      </c>
      <c r="CI20" s="111">
        <f t="shared" si="144"/>
        <v>0</v>
      </c>
      <c r="CJ20" s="112">
        <v>0</v>
      </c>
      <c r="CK20" s="113">
        <f t="shared" si="145"/>
        <v>0</v>
      </c>
      <c r="CL20" s="114">
        <v>0</v>
      </c>
      <c r="CM20" s="111">
        <f t="shared" si="146"/>
        <v>0</v>
      </c>
      <c r="CN20" s="112">
        <v>0</v>
      </c>
      <c r="CO20" s="113">
        <f t="shared" si="147"/>
        <v>0</v>
      </c>
      <c r="CP20" s="114">
        <v>0</v>
      </c>
      <c r="CQ20" s="111">
        <f t="shared" si="148"/>
        <v>0</v>
      </c>
      <c r="CR20" s="112">
        <v>0</v>
      </c>
      <c r="CS20" s="113">
        <f t="shared" si="149"/>
        <v>0</v>
      </c>
      <c r="CT20" s="114">
        <v>0</v>
      </c>
      <c r="CU20" s="111">
        <f t="shared" si="150"/>
        <v>0</v>
      </c>
      <c r="CV20" s="112">
        <v>0</v>
      </c>
      <c r="CW20" s="113">
        <f t="shared" si="151"/>
        <v>0</v>
      </c>
      <c r="CX20" s="114">
        <v>0</v>
      </c>
      <c r="CZ20" s="235">
        <f t="shared" si="152"/>
        <v>0</v>
      </c>
      <c r="DA20" s="236">
        <f t="shared" si="153"/>
        <v>0</v>
      </c>
    </row>
    <row r="21" spans="1:105" s="105" customFormat="1" ht="8.4" x14ac:dyDescent="0.15">
      <c r="A21" s="98" t="s">
        <v>660</v>
      </c>
      <c r="B21" s="99" t="str">
        <f>Orçamentária!D116</f>
        <v>IMPERMEABILIZAÇÃO</v>
      </c>
      <c r="C21" s="100">
        <f>Orçamentária!J118</f>
        <v>0</v>
      </c>
      <c r="D21" s="100">
        <f>Orçamentária!K118</f>
        <v>0</v>
      </c>
      <c r="E21" s="101">
        <f t="shared" si="102"/>
        <v>0</v>
      </c>
      <c r="F21" s="213" t="e">
        <f t="shared" si="103"/>
        <v>#DIV/0!</v>
      </c>
      <c r="G21" s="102">
        <f t="shared" si="104"/>
        <v>0</v>
      </c>
      <c r="H21" s="103">
        <v>0</v>
      </c>
      <c r="I21" s="100">
        <f t="shared" si="105"/>
        <v>0</v>
      </c>
      <c r="J21" s="104">
        <v>0</v>
      </c>
      <c r="K21" s="102">
        <f t="shared" si="106"/>
        <v>0</v>
      </c>
      <c r="L21" s="103">
        <v>0</v>
      </c>
      <c r="M21" s="100">
        <f t="shared" si="107"/>
        <v>0</v>
      </c>
      <c r="N21" s="104">
        <v>0</v>
      </c>
      <c r="O21" s="102">
        <f t="shared" si="108"/>
        <v>0</v>
      </c>
      <c r="P21" s="103">
        <v>0</v>
      </c>
      <c r="Q21" s="100">
        <f t="shared" si="109"/>
        <v>0</v>
      </c>
      <c r="R21" s="104">
        <v>0</v>
      </c>
      <c r="S21" s="102">
        <f t="shared" si="110"/>
        <v>0</v>
      </c>
      <c r="T21" s="103">
        <v>0</v>
      </c>
      <c r="U21" s="100">
        <f t="shared" si="111"/>
        <v>0</v>
      </c>
      <c r="V21" s="104">
        <v>0</v>
      </c>
      <c r="W21" s="102">
        <f t="shared" si="112"/>
        <v>0</v>
      </c>
      <c r="X21" s="103">
        <v>0</v>
      </c>
      <c r="Y21" s="100">
        <f t="shared" si="113"/>
        <v>0</v>
      </c>
      <c r="Z21" s="104">
        <v>0</v>
      </c>
      <c r="AA21" s="102">
        <f t="shared" si="114"/>
        <v>0</v>
      </c>
      <c r="AB21" s="103">
        <v>0</v>
      </c>
      <c r="AC21" s="100">
        <f t="shared" si="115"/>
        <v>0</v>
      </c>
      <c r="AD21" s="104">
        <v>0</v>
      </c>
      <c r="AE21" s="102">
        <f t="shared" si="116"/>
        <v>0</v>
      </c>
      <c r="AF21" s="103">
        <v>0</v>
      </c>
      <c r="AG21" s="100">
        <f t="shared" si="117"/>
        <v>0</v>
      </c>
      <c r="AH21" s="104">
        <v>0</v>
      </c>
      <c r="AI21" s="102">
        <f t="shared" si="118"/>
        <v>0</v>
      </c>
      <c r="AJ21" s="103">
        <v>0</v>
      </c>
      <c r="AK21" s="100">
        <f t="shared" si="119"/>
        <v>0</v>
      </c>
      <c r="AL21" s="104">
        <v>0</v>
      </c>
      <c r="AM21" s="102">
        <f t="shared" si="120"/>
        <v>0</v>
      </c>
      <c r="AN21" s="103">
        <v>0</v>
      </c>
      <c r="AO21" s="100">
        <f t="shared" si="121"/>
        <v>0</v>
      </c>
      <c r="AP21" s="104">
        <v>0</v>
      </c>
      <c r="AQ21" s="102">
        <f t="shared" si="122"/>
        <v>0</v>
      </c>
      <c r="AR21" s="103">
        <v>0</v>
      </c>
      <c r="AS21" s="100">
        <f t="shared" si="123"/>
        <v>0</v>
      </c>
      <c r="AT21" s="104">
        <v>0</v>
      </c>
      <c r="AU21" s="102">
        <f t="shared" si="124"/>
        <v>0</v>
      </c>
      <c r="AV21" s="103">
        <v>0</v>
      </c>
      <c r="AW21" s="100">
        <f t="shared" si="125"/>
        <v>0</v>
      </c>
      <c r="AX21" s="104">
        <v>0</v>
      </c>
      <c r="AY21" s="102">
        <f t="shared" si="126"/>
        <v>0</v>
      </c>
      <c r="AZ21" s="103">
        <v>0</v>
      </c>
      <c r="BA21" s="100">
        <f t="shared" si="127"/>
        <v>0</v>
      </c>
      <c r="BB21" s="104">
        <v>0</v>
      </c>
      <c r="BC21" s="102">
        <f t="shared" si="128"/>
        <v>0</v>
      </c>
      <c r="BD21" s="103">
        <v>0</v>
      </c>
      <c r="BE21" s="100">
        <f t="shared" si="129"/>
        <v>0</v>
      </c>
      <c r="BF21" s="104">
        <v>0</v>
      </c>
      <c r="BG21" s="102">
        <f t="shared" si="130"/>
        <v>0</v>
      </c>
      <c r="BH21" s="103">
        <v>0</v>
      </c>
      <c r="BI21" s="100">
        <f t="shared" si="131"/>
        <v>0</v>
      </c>
      <c r="BJ21" s="104">
        <v>0</v>
      </c>
      <c r="BK21" s="102">
        <f t="shared" si="132"/>
        <v>0</v>
      </c>
      <c r="BL21" s="103">
        <v>0</v>
      </c>
      <c r="BM21" s="100">
        <f t="shared" si="133"/>
        <v>0</v>
      </c>
      <c r="BN21" s="104">
        <v>0</v>
      </c>
      <c r="BO21" s="102">
        <f t="shared" si="134"/>
        <v>0</v>
      </c>
      <c r="BP21" s="103">
        <v>0</v>
      </c>
      <c r="BQ21" s="100">
        <f t="shared" si="135"/>
        <v>0</v>
      </c>
      <c r="BR21" s="104">
        <v>0</v>
      </c>
      <c r="BS21" s="102">
        <f t="shared" si="136"/>
        <v>0</v>
      </c>
      <c r="BT21" s="103">
        <v>0</v>
      </c>
      <c r="BU21" s="100">
        <f t="shared" si="137"/>
        <v>0</v>
      </c>
      <c r="BV21" s="104">
        <v>0</v>
      </c>
      <c r="BW21" s="102">
        <f t="shared" si="138"/>
        <v>0</v>
      </c>
      <c r="BX21" s="103">
        <v>0</v>
      </c>
      <c r="BY21" s="100">
        <f t="shared" si="139"/>
        <v>0</v>
      </c>
      <c r="BZ21" s="104">
        <v>0</v>
      </c>
      <c r="CA21" s="102">
        <f t="shared" si="140"/>
        <v>0</v>
      </c>
      <c r="CB21" s="103">
        <v>0</v>
      </c>
      <c r="CC21" s="100">
        <f t="shared" si="141"/>
        <v>0</v>
      </c>
      <c r="CD21" s="104">
        <v>0</v>
      </c>
      <c r="CE21" s="102">
        <f t="shared" si="142"/>
        <v>0</v>
      </c>
      <c r="CF21" s="103">
        <v>0</v>
      </c>
      <c r="CG21" s="100">
        <f t="shared" si="143"/>
        <v>0</v>
      </c>
      <c r="CH21" s="104">
        <v>0</v>
      </c>
      <c r="CI21" s="102">
        <f t="shared" si="144"/>
        <v>0</v>
      </c>
      <c r="CJ21" s="103">
        <v>0</v>
      </c>
      <c r="CK21" s="100">
        <f t="shared" si="145"/>
        <v>0</v>
      </c>
      <c r="CL21" s="104">
        <v>0</v>
      </c>
      <c r="CM21" s="102">
        <f t="shared" si="146"/>
        <v>0</v>
      </c>
      <c r="CN21" s="103">
        <v>0</v>
      </c>
      <c r="CO21" s="100">
        <f t="shared" si="147"/>
        <v>0</v>
      </c>
      <c r="CP21" s="104">
        <v>0</v>
      </c>
      <c r="CQ21" s="102">
        <f t="shared" si="148"/>
        <v>0</v>
      </c>
      <c r="CR21" s="103">
        <v>0</v>
      </c>
      <c r="CS21" s="100">
        <f t="shared" si="149"/>
        <v>0</v>
      </c>
      <c r="CT21" s="104">
        <v>0</v>
      </c>
      <c r="CU21" s="102">
        <f t="shared" si="150"/>
        <v>0</v>
      </c>
      <c r="CV21" s="103">
        <v>0</v>
      </c>
      <c r="CW21" s="100">
        <f t="shared" si="151"/>
        <v>0</v>
      </c>
      <c r="CX21" s="104">
        <v>0</v>
      </c>
      <c r="CZ21" s="235">
        <f t="shared" si="152"/>
        <v>0</v>
      </c>
      <c r="DA21" s="236">
        <f t="shared" si="153"/>
        <v>0</v>
      </c>
    </row>
    <row r="22" spans="1:105" s="180" customFormat="1" ht="8.4" x14ac:dyDescent="0.15">
      <c r="A22" s="106" t="s">
        <v>661</v>
      </c>
      <c r="B22" s="107" t="str">
        <f>Orçamentária!D121</f>
        <v>CONCRETO ARMADO</v>
      </c>
      <c r="C22" s="108">
        <f>Orçamentária!J138</f>
        <v>0</v>
      </c>
      <c r="D22" s="108">
        <f>Orçamentária!K138</f>
        <v>0</v>
      </c>
      <c r="E22" s="109">
        <f t="shared" si="102"/>
        <v>0</v>
      </c>
      <c r="F22" s="110" t="e">
        <f t="shared" si="103"/>
        <v>#DIV/0!</v>
      </c>
      <c r="G22" s="111">
        <f t="shared" si="104"/>
        <v>0</v>
      </c>
      <c r="H22" s="112">
        <v>0</v>
      </c>
      <c r="I22" s="113">
        <f t="shared" si="105"/>
        <v>0</v>
      </c>
      <c r="J22" s="114">
        <v>0</v>
      </c>
      <c r="K22" s="111">
        <f t="shared" si="106"/>
        <v>0</v>
      </c>
      <c r="L22" s="112">
        <v>0</v>
      </c>
      <c r="M22" s="113">
        <f t="shared" si="107"/>
        <v>0</v>
      </c>
      <c r="N22" s="114">
        <v>0</v>
      </c>
      <c r="O22" s="111">
        <f t="shared" si="108"/>
        <v>0</v>
      </c>
      <c r="P22" s="112">
        <v>0</v>
      </c>
      <c r="Q22" s="113">
        <f t="shared" si="109"/>
        <v>0</v>
      </c>
      <c r="R22" s="114">
        <v>0</v>
      </c>
      <c r="S22" s="111">
        <f t="shared" si="110"/>
        <v>0</v>
      </c>
      <c r="T22" s="112">
        <v>0</v>
      </c>
      <c r="U22" s="113">
        <f t="shared" si="111"/>
        <v>0</v>
      </c>
      <c r="V22" s="114">
        <v>0</v>
      </c>
      <c r="W22" s="111">
        <f t="shared" si="112"/>
        <v>0</v>
      </c>
      <c r="X22" s="112">
        <v>0</v>
      </c>
      <c r="Y22" s="113">
        <f t="shared" si="113"/>
        <v>0</v>
      </c>
      <c r="Z22" s="114">
        <v>0</v>
      </c>
      <c r="AA22" s="111">
        <f t="shared" si="114"/>
        <v>0</v>
      </c>
      <c r="AB22" s="112">
        <v>0</v>
      </c>
      <c r="AC22" s="113">
        <f t="shared" si="115"/>
        <v>0</v>
      </c>
      <c r="AD22" s="114">
        <v>0</v>
      </c>
      <c r="AE22" s="111">
        <f t="shared" si="116"/>
        <v>0</v>
      </c>
      <c r="AF22" s="112">
        <v>0</v>
      </c>
      <c r="AG22" s="113">
        <f t="shared" si="117"/>
        <v>0</v>
      </c>
      <c r="AH22" s="114">
        <v>0</v>
      </c>
      <c r="AI22" s="111">
        <f t="shared" si="118"/>
        <v>0</v>
      </c>
      <c r="AJ22" s="112">
        <v>0</v>
      </c>
      <c r="AK22" s="113">
        <f t="shared" si="119"/>
        <v>0</v>
      </c>
      <c r="AL22" s="114">
        <v>0</v>
      </c>
      <c r="AM22" s="111">
        <f t="shared" si="120"/>
        <v>0</v>
      </c>
      <c r="AN22" s="112">
        <v>0</v>
      </c>
      <c r="AO22" s="113">
        <f t="shared" si="121"/>
        <v>0</v>
      </c>
      <c r="AP22" s="114">
        <v>0</v>
      </c>
      <c r="AQ22" s="111">
        <f t="shared" si="122"/>
        <v>0</v>
      </c>
      <c r="AR22" s="112">
        <v>0</v>
      </c>
      <c r="AS22" s="113">
        <f t="shared" si="123"/>
        <v>0</v>
      </c>
      <c r="AT22" s="114">
        <v>0</v>
      </c>
      <c r="AU22" s="111">
        <f t="shared" si="124"/>
        <v>0</v>
      </c>
      <c r="AV22" s="112">
        <v>0</v>
      </c>
      <c r="AW22" s="113">
        <f t="shared" si="125"/>
        <v>0</v>
      </c>
      <c r="AX22" s="114">
        <v>0</v>
      </c>
      <c r="AY22" s="111">
        <f t="shared" si="126"/>
        <v>0</v>
      </c>
      <c r="AZ22" s="112">
        <v>0</v>
      </c>
      <c r="BA22" s="113">
        <f t="shared" si="127"/>
        <v>0</v>
      </c>
      <c r="BB22" s="114">
        <v>0</v>
      </c>
      <c r="BC22" s="111">
        <f t="shared" si="128"/>
        <v>0</v>
      </c>
      <c r="BD22" s="112">
        <v>0</v>
      </c>
      <c r="BE22" s="113">
        <f t="shared" si="129"/>
        <v>0</v>
      </c>
      <c r="BF22" s="114">
        <v>0</v>
      </c>
      <c r="BG22" s="111">
        <f t="shared" si="130"/>
        <v>0</v>
      </c>
      <c r="BH22" s="112">
        <v>0</v>
      </c>
      <c r="BI22" s="113">
        <f t="shared" si="131"/>
        <v>0</v>
      </c>
      <c r="BJ22" s="114">
        <v>0</v>
      </c>
      <c r="BK22" s="111">
        <f t="shared" si="132"/>
        <v>0</v>
      </c>
      <c r="BL22" s="112">
        <v>0</v>
      </c>
      <c r="BM22" s="113">
        <f t="shared" si="133"/>
        <v>0</v>
      </c>
      <c r="BN22" s="114">
        <v>0</v>
      </c>
      <c r="BO22" s="111">
        <f t="shared" si="134"/>
        <v>0</v>
      </c>
      <c r="BP22" s="112">
        <v>0</v>
      </c>
      <c r="BQ22" s="113">
        <f t="shared" si="135"/>
        <v>0</v>
      </c>
      <c r="BR22" s="114">
        <v>0</v>
      </c>
      <c r="BS22" s="111">
        <f t="shared" si="136"/>
        <v>0</v>
      </c>
      <c r="BT22" s="112">
        <v>0</v>
      </c>
      <c r="BU22" s="113">
        <f t="shared" si="137"/>
        <v>0</v>
      </c>
      <c r="BV22" s="114">
        <v>0</v>
      </c>
      <c r="BW22" s="111">
        <f t="shared" si="138"/>
        <v>0</v>
      </c>
      <c r="BX22" s="112">
        <v>0</v>
      </c>
      <c r="BY22" s="113">
        <f t="shared" si="139"/>
        <v>0</v>
      </c>
      <c r="BZ22" s="114">
        <v>0</v>
      </c>
      <c r="CA22" s="111">
        <f t="shared" si="140"/>
        <v>0</v>
      </c>
      <c r="CB22" s="112">
        <v>0</v>
      </c>
      <c r="CC22" s="113">
        <f t="shared" si="141"/>
        <v>0</v>
      </c>
      <c r="CD22" s="114">
        <v>0</v>
      </c>
      <c r="CE22" s="111">
        <f t="shared" si="142"/>
        <v>0</v>
      </c>
      <c r="CF22" s="112">
        <v>0</v>
      </c>
      <c r="CG22" s="113">
        <f t="shared" si="143"/>
        <v>0</v>
      </c>
      <c r="CH22" s="114">
        <v>0</v>
      </c>
      <c r="CI22" s="111">
        <f t="shared" si="144"/>
        <v>0</v>
      </c>
      <c r="CJ22" s="112">
        <v>0</v>
      </c>
      <c r="CK22" s="113">
        <f t="shared" si="145"/>
        <v>0</v>
      </c>
      <c r="CL22" s="114">
        <v>0</v>
      </c>
      <c r="CM22" s="111">
        <f t="shared" si="146"/>
        <v>0</v>
      </c>
      <c r="CN22" s="112">
        <v>0</v>
      </c>
      <c r="CO22" s="113">
        <f t="shared" si="147"/>
        <v>0</v>
      </c>
      <c r="CP22" s="114">
        <v>0</v>
      </c>
      <c r="CQ22" s="111">
        <f t="shared" si="148"/>
        <v>0</v>
      </c>
      <c r="CR22" s="112">
        <v>0</v>
      </c>
      <c r="CS22" s="113">
        <f t="shared" si="149"/>
        <v>0</v>
      </c>
      <c r="CT22" s="114">
        <v>0</v>
      </c>
      <c r="CU22" s="111">
        <f t="shared" si="150"/>
        <v>0</v>
      </c>
      <c r="CV22" s="112">
        <v>0</v>
      </c>
      <c r="CW22" s="113">
        <f t="shared" si="151"/>
        <v>0</v>
      </c>
      <c r="CX22" s="114">
        <v>0</v>
      </c>
      <c r="CZ22" s="235">
        <f t="shared" si="152"/>
        <v>0</v>
      </c>
      <c r="DA22" s="236">
        <f t="shared" si="153"/>
        <v>0</v>
      </c>
    </row>
    <row r="23" spans="1:105" s="105" customFormat="1" ht="8.4" x14ac:dyDescent="0.15">
      <c r="A23" s="98" t="s">
        <v>662</v>
      </c>
      <c r="B23" s="99" t="str">
        <f>Orçamentária!D141</f>
        <v>CONCRETO PRÉ MOLDADO</v>
      </c>
      <c r="C23" s="100">
        <f>Orçamentária!J145</f>
        <v>0</v>
      </c>
      <c r="D23" s="100">
        <f>Orçamentária!K145</f>
        <v>0</v>
      </c>
      <c r="E23" s="101">
        <f t="shared" si="102"/>
        <v>0</v>
      </c>
      <c r="F23" s="213" t="e">
        <f t="shared" si="103"/>
        <v>#DIV/0!</v>
      </c>
      <c r="G23" s="102">
        <f t="shared" si="104"/>
        <v>0</v>
      </c>
      <c r="H23" s="103">
        <v>0</v>
      </c>
      <c r="I23" s="100">
        <f t="shared" si="105"/>
        <v>0</v>
      </c>
      <c r="J23" s="104">
        <v>0</v>
      </c>
      <c r="K23" s="102">
        <f t="shared" si="106"/>
        <v>0</v>
      </c>
      <c r="L23" s="103">
        <v>0</v>
      </c>
      <c r="M23" s="100">
        <f t="shared" si="107"/>
        <v>0</v>
      </c>
      <c r="N23" s="104">
        <v>0</v>
      </c>
      <c r="O23" s="102">
        <f t="shared" si="108"/>
        <v>0</v>
      </c>
      <c r="P23" s="103">
        <v>0</v>
      </c>
      <c r="Q23" s="100">
        <f t="shared" si="109"/>
        <v>0</v>
      </c>
      <c r="R23" s="104">
        <v>0</v>
      </c>
      <c r="S23" s="102">
        <f t="shared" si="110"/>
        <v>0</v>
      </c>
      <c r="T23" s="103">
        <v>0</v>
      </c>
      <c r="U23" s="100">
        <f t="shared" si="111"/>
        <v>0</v>
      </c>
      <c r="V23" s="104">
        <v>0</v>
      </c>
      <c r="W23" s="102">
        <f t="shared" si="112"/>
        <v>0</v>
      </c>
      <c r="X23" s="103">
        <v>0</v>
      </c>
      <c r="Y23" s="100">
        <f t="shared" si="113"/>
        <v>0</v>
      </c>
      <c r="Z23" s="104">
        <v>0</v>
      </c>
      <c r="AA23" s="102">
        <f t="shared" si="114"/>
        <v>0</v>
      </c>
      <c r="AB23" s="103">
        <v>0</v>
      </c>
      <c r="AC23" s="100">
        <f t="shared" si="115"/>
        <v>0</v>
      </c>
      <c r="AD23" s="104">
        <v>0</v>
      </c>
      <c r="AE23" s="102">
        <f t="shared" si="116"/>
        <v>0</v>
      </c>
      <c r="AF23" s="103">
        <v>0</v>
      </c>
      <c r="AG23" s="100">
        <f t="shared" si="117"/>
        <v>0</v>
      </c>
      <c r="AH23" s="104">
        <v>0</v>
      </c>
      <c r="AI23" s="102">
        <f t="shared" si="118"/>
        <v>0</v>
      </c>
      <c r="AJ23" s="103">
        <v>0</v>
      </c>
      <c r="AK23" s="100">
        <f t="shared" si="119"/>
        <v>0</v>
      </c>
      <c r="AL23" s="104">
        <v>0</v>
      </c>
      <c r="AM23" s="102">
        <f t="shared" si="120"/>
        <v>0</v>
      </c>
      <c r="AN23" s="103">
        <v>0</v>
      </c>
      <c r="AO23" s="100">
        <f t="shared" si="121"/>
        <v>0</v>
      </c>
      <c r="AP23" s="104">
        <v>0</v>
      </c>
      <c r="AQ23" s="102">
        <f t="shared" si="122"/>
        <v>0</v>
      </c>
      <c r="AR23" s="103">
        <v>0</v>
      </c>
      <c r="AS23" s="100">
        <f t="shared" si="123"/>
        <v>0</v>
      </c>
      <c r="AT23" s="104">
        <v>0</v>
      </c>
      <c r="AU23" s="102">
        <f t="shared" si="124"/>
        <v>0</v>
      </c>
      <c r="AV23" s="103">
        <v>0</v>
      </c>
      <c r="AW23" s="100">
        <f t="shared" si="125"/>
        <v>0</v>
      </c>
      <c r="AX23" s="104">
        <v>0</v>
      </c>
      <c r="AY23" s="102">
        <f t="shared" si="126"/>
        <v>0</v>
      </c>
      <c r="AZ23" s="103">
        <v>0</v>
      </c>
      <c r="BA23" s="100">
        <f t="shared" si="127"/>
        <v>0</v>
      </c>
      <c r="BB23" s="104">
        <v>0</v>
      </c>
      <c r="BC23" s="102">
        <f t="shared" si="128"/>
        <v>0</v>
      </c>
      <c r="BD23" s="103">
        <v>0</v>
      </c>
      <c r="BE23" s="100">
        <f t="shared" si="129"/>
        <v>0</v>
      </c>
      <c r="BF23" s="104">
        <v>0</v>
      </c>
      <c r="BG23" s="102">
        <f t="shared" si="130"/>
        <v>0</v>
      </c>
      <c r="BH23" s="103">
        <v>0</v>
      </c>
      <c r="BI23" s="100">
        <f t="shared" si="131"/>
        <v>0</v>
      </c>
      <c r="BJ23" s="104">
        <v>0</v>
      </c>
      <c r="BK23" s="102">
        <f t="shared" si="132"/>
        <v>0</v>
      </c>
      <c r="BL23" s="103">
        <v>0</v>
      </c>
      <c r="BM23" s="100">
        <f t="shared" si="133"/>
        <v>0</v>
      </c>
      <c r="BN23" s="104">
        <v>0</v>
      </c>
      <c r="BO23" s="102">
        <f t="shared" si="134"/>
        <v>0</v>
      </c>
      <c r="BP23" s="103">
        <v>0</v>
      </c>
      <c r="BQ23" s="100">
        <f t="shared" si="135"/>
        <v>0</v>
      </c>
      <c r="BR23" s="104">
        <v>0</v>
      </c>
      <c r="BS23" s="102">
        <f t="shared" si="136"/>
        <v>0</v>
      </c>
      <c r="BT23" s="103">
        <v>0</v>
      </c>
      <c r="BU23" s="100">
        <f t="shared" si="137"/>
        <v>0</v>
      </c>
      <c r="BV23" s="104">
        <v>0</v>
      </c>
      <c r="BW23" s="102">
        <f t="shared" si="138"/>
        <v>0</v>
      </c>
      <c r="BX23" s="103">
        <v>0</v>
      </c>
      <c r="BY23" s="100">
        <f t="shared" si="139"/>
        <v>0</v>
      </c>
      <c r="BZ23" s="104">
        <v>0</v>
      </c>
      <c r="CA23" s="102">
        <f t="shared" si="140"/>
        <v>0</v>
      </c>
      <c r="CB23" s="103">
        <v>0</v>
      </c>
      <c r="CC23" s="100">
        <f t="shared" si="141"/>
        <v>0</v>
      </c>
      <c r="CD23" s="104">
        <v>0</v>
      </c>
      <c r="CE23" s="102">
        <f t="shared" si="142"/>
        <v>0</v>
      </c>
      <c r="CF23" s="103">
        <v>0</v>
      </c>
      <c r="CG23" s="100">
        <f t="shared" si="143"/>
        <v>0</v>
      </c>
      <c r="CH23" s="104">
        <v>0</v>
      </c>
      <c r="CI23" s="102">
        <f t="shared" si="144"/>
        <v>0</v>
      </c>
      <c r="CJ23" s="103">
        <v>0</v>
      </c>
      <c r="CK23" s="100">
        <f t="shared" si="145"/>
        <v>0</v>
      </c>
      <c r="CL23" s="104">
        <v>0</v>
      </c>
      <c r="CM23" s="102">
        <f t="shared" si="146"/>
        <v>0</v>
      </c>
      <c r="CN23" s="103">
        <v>0</v>
      </c>
      <c r="CO23" s="100">
        <f t="shared" si="147"/>
        <v>0</v>
      </c>
      <c r="CP23" s="104">
        <v>0</v>
      </c>
      <c r="CQ23" s="102">
        <f t="shared" si="148"/>
        <v>0</v>
      </c>
      <c r="CR23" s="103">
        <v>0</v>
      </c>
      <c r="CS23" s="100">
        <f t="shared" si="149"/>
        <v>0</v>
      </c>
      <c r="CT23" s="104">
        <v>0</v>
      </c>
      <c r="CU23" s="102">
        <f t="shared" si="150"/>
        <v>0</v>
      </c>
      <c r="CV23" s="103">
        <v>0</v>
      </c>
      <c r="CW23" s="100">
        <f t="shared" si="151"/>
        <v>0</v>
      </c>
      <c r="CX23" s="104">
        <v>0</v>
      </c>
      <c r="CZ23" s="235">
        <f t="shared" si="152"/>
        <v>0</v>
      </c>
      <c r="DA23" s="236">
        <f t="shared" si="153"/>
        <v>0</v>
      </c>
    </row>
    <row r="24" spans="1:105" s="180" customFormat="1" ht="8.4" x14ac:dyDescent="0.15">
      <c r="A24" s="106" t="s">
        <v>663</v>
      </c>
      <c r="B24" s="107" t="str">
        <f>Orçamentária!D148</f>
        <v xml:space="preserve"> ESTRUTURAS METÁLICAS - TELHADO COBERTURA </v>
      </c>
      <c r="C24" s="108">
        <f>Orçamentária!J151</f>
        <v>0</v>
      </c>
      <c r="D24" s="108">
        <f>Orçamentária!K151</f>
        <v>0</v>
      </c>
      <c r="E24" s="109">
        <f t="shared" si="102"/>
        <v>0</v>
      </c>
      <c r="F24" s="110" t="e">
        <f t="shared" si="103"/>
        <v>#DIV/0!</v>
      </c>
      <c r="G24" s="111">
        <f t="shared" si="104"/>
        <v>0</v>
      </c>
      <c r="H24" s="112">
        <v>0</v>
      </c>
      <c r="I24" s="113">
        <f t="shared" si="105"/>
        <v>0</v>
      </c>
      <c r="J24" s="114">
        <v>0</v>
      </c>
      <c r="K24" s="111">
        <f t="shared" si="106"/>
        <v>0</v>
      </c>
      <c r="L24" s="112">
        <v>0</v>
      </c>
      <c r="M24" s="113">
        <f t="shared" si="107"/>
        <v>0</v>
      </c>
      <c r="N24" s="114">
        <v>0</v>
      </c>
      <c r="O24" s="111">
        <f t="shared" si="108"/>
        <v>0</v>
      </c>
      <c r="P24" s="112">
        <v>0</v>
      </c>
      <c r="Q24" s="113">
        <f t="shared" si="109"/>
        <v>0</v>
      </c>
      <c r="R24" s="114">
        <v>0</v>
      </c>
      <c r="S24" s="111">
        <f t="shared" si="110"/>
        <v>0</v>
      </c>
      <c r="T24" s="112">
        <v>0</v>
      </c>
      <c r="U24" s="113">
        <f t="shared" si="111"/>
        <v>0</v>
      </c>
      <c r="V24" s="114">
        <v>0</v>
      </c>
      <c r="W24" s="111">
        <f t="shared" si="112"/>
        <v>0</v>
      </c>
      <c r="X24" s="112">
        <v>0</v>
      </c>
      <c r="Y24" s="113">
        <f t="shared" si="113"/>
        <v>0</v>
      </c>
      <c r="Z24" s="114">
        <v>0</v>
      </c>
      <c r="AA24" s="111">
        <f t="shared" si="114"/>
        <v>0</v>
      </c>
      <c r="AB24" s="112">
        <v>0</v>
      </c>
      <c r="AC24" s="113">
        <f t="shared" si="115"/>
        <v>0</v>
      </c>
      <c r="AD24" s="114">
        <v>0</v>
      </c>
      <c r="AE24" s="111">
        <f t="shared" si="116"/>
        <v>0</v>
      </c>
      <c r="AF24" s="112">
        <v>0</v>
      </c>
      <c r="AG24" s="113">
        <f t="shared" si="117"/>
        <v>0</v>
      </c>
      <c r="AH24" s="114">
        <v>0</v>
      </c>
      <c r="AI24" s="111">
        <f t="shared" si="118"/>
        <v>0</v>
      </c>
      <c r="AJ24" s="112">
        <v>0</v>
      </c>
      <c r="AK24" s="113">
        <f t="shared" si="119"/>
        <v>0</v>
      </c>
      <c r="AL24" s="114">
        <v>0</v>
      </c>
      <c r="AM24" s="111">
        <f t="shared" si="120"/>
        <v>0</v>
      </c>
      <c r="AN24" s="112">
        <v>0</v>
      </c>
      <c r="AO24" s="113">
        <f t="shared" si="121"/>
        <v>0</v>
      </c>
      <c r="AP24" s="114">
        <v>0</v>
      </c>
      <c r="AQ24" s="111">
        <f t="shared" si="122"/>
        <v>0</v>
      </c>
      <c r="AR24" s="112">
        <v>0</v>
      </c>
      <c r="AS24" s="113">
        <f t="shared" si="123"/>
        <v>0</v>
      </c>
      <c r="AT24" s="114">
        <v>0</v>
      </c>
      <c r="AU24" s="111">
        <f t="shared" si="124"/>
        <v>0</v>
      </c>
      <c r="AV24" s="112">
        <v>0</v>
      </c>
      <c r="AW24" s="113">
        <f t="shared" si="125"/>
        <v>0</v>
      </c>
      <c r="AX24" s="114">
        <v>0</v>
      </c>
      <c r="AY24" s="111">
        <f t="shared" si="126"/>
        <v>0</v>
      </c>
      <c r="AZ24" s="112">
        <v>0</v>
      </c>
      <c r="BA24" s="113">
        <f t="shared" si="127"/>
        <v>0</v>
      </c>
      <c r="BB24" s="114">
        <v>0</v>
      </c>
      <c r="BC24" s="111">
        <f t="shared" si="128"/>
        <v>0</v>
      </c>
      <c r="BD24" s="112">
        <v>0</v>
      </c>
      <c r="BE24" s="113">
        <f t="shared" si="129"/>
        <v>0</v>
      </c>
      <c r="BF24" s="114">
        <v>0</v>
      </c>
      <c r="BG24" s="111">
        <f t="shared" si="130"/>
        <v>0</v>
      </c>
      <c r="BH24" s="112">
        <v>0</v>
      </c>
      <c r="BI24" s="113">
        <f t="shared" si="131"/>
        <v>0</v>
      </c>
      <c r="BJ24" s="114">
        <v>0</v>
      </c>
      <c r="BK24" s="111">
        <f t="shared" si="132"/>
        <v>0</v>
      </c>
      <c r="BL24" s="112">
        <v>0</v>
      </c>
      <c r="BM24" s="113">
        <f t="shared" si="133"/>
        <v>0</v>
      </c>
      <c r="BN24" s="114">
        <v>0</v>
      </c>
      <c r="BO24" s="111">
        <f t="shared" si="134"/>
        <v>0</v>
      </c>
      <c r="BP24" s="112">
        <v>0</v>
      </c>
      <c r="BQ24" s="113">
        <f t="shared" si="135"/>
        <v>0</v>
      </c>
      <c r="BR24" s="114">
        <v>0</v>
      </c>
      <c r="BS24" s="111">
        <f t="shared" si="136"/>
        <v>0</v>
      </c>
      <c r="BT24" s="112">
        <v>0</v>
      </c>
      <c r="BU24" s="113">
        <f t="shared" si="137"/>
        <v>0</v>
      </c>
      <c r="BV24" s="114">
        <v>0</v>
      </c>
      <c r="BW24" s="111">
        <f t="shared" si="138"/>
        <v>0</v>
      </c>
      <c r="BX24" s="112">
        <v>0</v>
      </c>
      <c r="BY24" s="113">
        <f t="shared" si="139"/>
        <v>0</v>
      </c>
      <c r="BZ24" s="114">
        <v>0</v>
      </c>
      <c r="CA24" s="111">
        <f t="shared" si="140"/>
        <v>0</v>
      </c>
      <c r="CB24" s="112">
        <v>0</v>
      </c>
      <c r="CC24" s="113">
        <f t="shared" si="141"/>
        <v>0</v>
      </c>
      <c r="CD24" s="114">
        <v>0</v>
      </c>
      <c r="CE24" s="111">
        <f t="shared" si="142"/>
        <v>0</v>
      </c>
      <c r="CF24" s="112">
        <v>0</v>
      </c>
      <c r="CG24" s="113">
        <f t="shared" si="143"/>
        <v>0</v>
      </c>
      <c r="CH24" s="114">
        <v>0</v>
      </c>
      <c r="CI24" s="111">
        <f t="shared" si="144"/>
        <v>0</v>
      </c>
      <c r="CJ24" s="112">
        <v>0</v>
      </c>
      <c r="CK24" s="113">
        <f t="shared" si="145"/>
        <v>0</v>
      </c>
      <c r="CL24" s="114">
        <v>0</v>
      </c>
      <c r="CM24" s="111">
        <f t="shared" si="146"/>
        <v>0</v>
      </c>
      <c r="CN24" s="112">
        <v>0</v>
      </c>
      <c r="CO24" s="113">
        <f t="shared" si="147"/>
        <v>0</v>
      </c>
      <c r="CP24" s="114">
        <v>0</v>
      </c>
      <c r="CQ24" s="111">
        <f t="shared" si="148"/>
        <v>0</v>
      </c>
      <c r="CR24" s="112">
        <v>0</v>
      </c>
      <c r="CS24" s="113">
        <f t="shared" si="149"/>
        <v>0</v>
      </c>
      <c r="CT24" s="114">
        <v>0</v>
      </c>
      <c r="CU24" s="111">
        <f t="shared" si="150"/>
        <v>0</v>
      </c>
      <c r="CV24" s="112">
        <v>0</v>
      </c>
      <c r="CW24" s="113">
        <f t="shared" si="151"/>
        <v>0</v>
      </c>
      <c r="CX24" s="114">
        <v>0</v>
      </c>
      <c r="CZ24" s="235">
        <f t="shared" si="152"/>
        <v>0</v>
      </c>
      <c r="DA24" s="236">
        <f t="shared" si="153"/>
        <v>0</v>
      </c>
    </row>
    <row r="25" spans="1:105" s="299" customFormat="1" ht="18" customHeight="1" x14ac:dyDescent="0.15">
      <c r="A25" s="291">
        <v>4</v>
      </c>
      <c r="B25" s="292" t="str">
        <f>Orçamentária!D155</f>
        <v>ARQUITETURA</v>
      </c>
      <c r="C25" s="293"/>
      <c r="D25" s="293"/>
      <c r="E25" s="294"/>
      <c r="F25" s="295"/>
      <c r="G25" s="296"/>
      <c r="H25" s="297"/>
      <c r="I25" s="293"/>
      <c r="J25" s="298"/>
      <c r="K25" s="296"/>
      <c r="L25" s="297"/>
      <c r="M25" s="293"/>
      <c r="N25" s="298"/>
      <c r="O25" s="296"/>
      <c r="P25" s="297"/>
      <c r="Q25" s="293"/>
      <c r="R25" s="298"/>
      <c r="S25" s="296"/>
      <c r="T25" s="297"/>
      <c r="U25" s="293"/>
      <c r="V25" s="298"/>
      <c r="W25" s="296"/>
      <c r="X25" s="297"/>
      <c r="Y25" s="293"/>
      <c r="Z25" s="298"/>
      <c r="AA25" s="296"/>
      <c r="AB25" s="297"/>
      <c r="AC25" s="293"/>
      <c r="AD25" s="298"/>
      <c r="AE25" s="296"/>
      <c r="AF25" s="297"/>
      <c r="AG25" s="293"/>
      <c r="AH25" s="298"/>
      <c r="AI25" s="296"/>
      <c r="AJ25" s="297"/>
      <c r="AK25" s="293"/>
      <c r="AL25" s="298"/>
      <c r="AM25" s="296"/>
      <c r="AN25" s="297"/>
      <c r="AO25" s="293"/>
      <c r="AP25" s="298"/>
      <c r="AQ25" s="296"/>
      <c r="AR25" s="297"/>
      <c r="AS25" s="293"/>
      <c r="AT25" s="298"/>
      <c r="AU25" s="296"/>
      <c r="AV25" s="297"/>
      <c r="AW25" s="293"/>
      <c r="AX25" s="298"/>
      <c r="AY25" s="296"/>
      <c r="AZ25" s="297"/>
      <c r="BA25" s="293"/>
      <c r="BB25" s="298"/>
      <c r="BC25" s="296"/>
      <c r="BD25" s="297"/>
      <c r="BE25" s="293"/>
      <c r="BF25" s="298"/>
      <c r="BG25" s="296"/>
      <c r="BH25" s="297"/>
      <c r="BI25" s="293"/>
      <c r="BJ25" s="298"/>
      <c r="BK25" s="296"/>
      <c r="BL25" s="297"/>
      <c r="BM25" s="293"/>
      <c r="BN25" s="298"/>
      <c r="BO25" s="296"/>
      <c r="BP25" s="297"/>
      <c r="BQ25" s="293"/>
      <c r="BR25" s="298"/>
      <c r="BS25" s="296"/>
      <c r="BT25" s="297"/>
      <c r="BU25" s="293"/>
      <c r="BV25" s="298"/>
      <c r="BW25" s="296"/>
      <c r="BX25" s="297"/>
      <c r="BY25" s="293"/>
      <c r="BZ25" s="298"/>
      <c r="CA25" s="296"/>
      <c r="CB25" s="297"/>
      <c r="CC25" s="293"/>
      <c r="CD25" s="298"/>
      <c r="CE25" s="296"/>
      <c r="CF25" s="297"/>
      <c r="CG25" s="293"/>
      <c r="CH25" s="298"/>
      <c r="CI25" s="296"/>
      <c r="CJ25" s="297"/>
      <c r="CK25" s="293"/>
      <c r="CL25" s="298"/>
      <c r="CM25" s="296"/>
      <c r="CN25" s="297"/>
      <c r="CO25" s="293"/>
      <c r="CP25" s="298"/>
      <c r="CQ25" s="296"/>
      <c r="CR25" s="297"/>
      <c r="CS25" s="293"/>
      <c r="CT25" s="298"/>
      <c r="CU25" s="296"/>
      <c r="CV25" s="297"/>
      <c r="CW25" s="293"/>
      <c r="CX25" s="298"/>
      <c r="CZ25" s="289"/>
      <c r="DA25" s="290"/>
    </row>
    <row r="26" spans="1:105" s="180" customFormat="1" ht="8.4" x14ac:dyDescent="0.15">
      <c r="A26" s="106" t="s">
        <v>46</v>
      </c>
      <c r="B26" s="107" t="str">
        <f>Orçamentária!D156</f>
        <v>PAREDES E DIVISÓRIAS</v>
      </c>
      <c r="C26" s="108">
        <f>Orçamentária!J164</f>
        <v>0</v>
      </c>
      <c r="D26" s="108">
        <f>Orçamentária!K164</f>
        <v>0</v>
      </c>
      <c r="E26" s="109">
        <f t="shared" si="101"/>
        <v>0</v>
      </c>
      <c r="F26" s="110" t="e">
        <f t="shared" ref="F26:F34" si="154">+E26/E$97*100</f>
        <v>#DIV/0!</v>
      </c>
      <c r="G26" s="111">
        <f t="shared" ref="G26:G95" si="155">H26*$C26</f>
        <v>0</v>
      </c>
      <c r="H26" s="112">
        <v>0</v>
      </c>
      <c r="I26" s="113">
        <f t="shared" ref="I26:I95" si="156">J26*$D26</f>
        <v>0</v>
      </c>
      <c r="J26" s="114">
        <v>0</v>
      </c>
      <c r="K26" s="111">
        <f t="shared" ref="K26:K95" si="157">L26*$C26</f>
        <v>0</v>
      </c>
      <c r="L26" s="112">
        <v>0</v>
      </c>
      <c r="M26" s="113">
        <f t="shared" ref="M26:M95" si="158">N26*$D26</f>
        <v>0</v>
      </c>
      <c r="N26" s="114">
        <v>0</v>
      </c>
      <c r="O26" s="111">
        <f t="shared" ref="O26:O95" si="159">P26*$C26</f>
        <v>0</v>
      </c>
      <c r="P26" s="112">
        <v>0</v>
      </c>
      <c r="Q26" s="113">
        <f t="shared" ref="Q26:Q95" si="160">R26*$D26</f>
        <v>0</v>
      </c>
      <c r="R26" s="114">
        <v>0</v>
      </c>
      <c r="S26" s="111">
        <f t="shared" ref="S26:S95" si="161">T26*$C26</f>
        <v>0</v>
      </c>
      <c r="T26" s="112">
        <v>0</v>
      </c>
      <c r="U26" s="113">
        <f t="shared" ref="U26:U95" si="162">V26*$D26</f>
        <v>0</v>
      </c>
      <c r="V26" s="114">
        <v>0</v>
      </c>
      <c r="W26" s="111">
        <f t="shared" ref="W26:W95" si="163">X26*$C26</f>
        <v>0</v>
      </c>
      <c r="X26" s="112">
        <v>0</v>
      </c>
      <c r="Y26" s="113">
        <f t="shared" ref="Y26:Y95" si="164">Z26*$D26</f>
        <v>0</v>
      </c>
      <c r="Z26" s="114">
        <v>0</v>
      </c>
      <c r="AA26" s="111">
        <f t="shared" ref="AA26:AA95" si="165">AB26*$C26</f>
        <v>0</v>
      </c>
      <c r="AB26" s="112">
        <v>0</v>
      </c>
      <c r="AC26" s="113">
        <f t="shared" ref="AC26:AC95" si="166">AD26*$D26</f>
        <v>0</v>
      </c>
      <c r="AD26" s="114">
        <v>0</v>
      </c>
      <c r="AE26" s="111">
        <f t="shared" ref="AE26:AE95" si="167">AF26*$C26</f>
        <v>0</v>
      </c>
      <c r="AF26" s="112">
        <v>0</v>
      </c>
      <c r="AG26" s="113">
        <f t="shared" ref="AG26:AG95" si="168">AH26*$D26</f>
        <v>0</v>
      </c>
      <c r="AH26" s="114">
        <v>0</v>
      </c>
      <c r="AI26" s="111">
        <f t="shared" ref="AI26:AI95" si="169">AJ26*$C26</f>
        <v>0</v>
      </c>
      <c r="AJ26" s="112">
        <v>0</v>
      </c>
      <c r="AK26" s="113">
        <f t="shared" ref="AK26:AK95" si="170">AL26*$D26</f>
        <v>0</v>
      </c>
      <c r="AL26" s="114">
        <v>0</v>
      </c>
      <c r="AM26" s="111">
        <f t="shared" ref="AM26:AM95" si="171">AN26*$C26</f>
        <v>0</v>
      </c>
      <c r="AN26" s="112">
        <v>0</v>
      </c>
      <c r="AO26" s="113">
        <f t="shared" ref="AO26:AO95" si="172">AP26*$D26</f>
        <v>0</v>
      </c>
      <c r="AP26" s="114">
        <v>0</v>
      </c>
      <c r="AQ26" s="111">
        <f t="shared" ref="AQ26:AQ95" si="173">AR26*$C26</f>
        <v>0</v>
      </c>
      <c r="AR26" s="112">
        <v>0</v>
      </c>
      <c r="AS26" s="113">
        <f t="shared" ref="AS26:AS95" si="174">AT26*$D26</f>
        <v>0</v>
      </c>
      <c r="AT26" s="114">
        <v>0</v>
      </c>
      <c r="AU26" s="111">
        <f t="shared" ref="AU26:AU95" si="175">AV26*$C26</f>
        <v>0</v>
      </c>
      <c r="AV26" s="112">
        <v>0</v>
      </c>
      <c r="AW26" s="113">
        <f t="shared" ref="AW26:AW95" si="176">AX26*$D26</f>
        <v>0</v>
      </c>
      <c r="AX26" s="114">
        <v>0</v>
      </c>
      <c r="AY26" s="111">
        <f t="shared" ref="AY26:AY95" si="177">AZ26*$C26</f>
        <v>0</v>
      </c>
      <c r="AZ26" s="112">
        <v>0</v>
      </c>
      <c r="BA26" s="113">
        <f t="shared" ref="BA26:BA95" si="178">BB26*$D26</f>
        <v>0</v>
      </c>
      <c r="BB26" s="114">
        <v>0</v>
      </c>
      <c r="BC26" s="111">
        <f t="shared" ref="BC26:BC95" si="179">BD26*$C26</f>
        <v>0</v>
      </c>
      <c r="BD26" s="112">
        <v>0</v>
      </c>
      <c r="BE26" s="113">
        <f t="shared" ref="BE26:BE95" si="180">BF26*$D26</f>
        <v>0</v>
      </c>
      <c r="BF26" s="114">
        <v>0</v>
      </c>
      <c r="BG26" s="111">
        <f t="shared" ref="BG26:BG95" si="181">BH26*$C26</f>
        <v>0</v>
      </c>
      <c r="BH26" s="112">
        <v>0</v>
      </c>
      <c r="BI26" s="113">
        <f t="shared" ref="BI26:BI95" si="182">BJ26*$D26</f>
        <v>0</v>
      </c>
      <c r="BJ26" s="114">
        <v>0</v>
      </c>
      <c r="BK26" s="111">
        <f t="shared" ref="BK26:BK95" si="183">BL26*$C26</f>
        <v>0</v>
      </c>
      <c r="BL26" s="112">
        <v>0</v>
      </c>
      <c r="BM26" s="113">
        <f t="shared" ref="BM26:BM95" si="184">BN26*$D26</f>
        <v>0</v>
      </c>
      <c r="BN26" s="114">
        <v>0</v>
      </c>
      <c r="BO26" s="111">
        <f t="shared" ref="BO26:BO95" si="185">BP26*$C26</f>
        <v>0</v>
      </c>
      <c r="BP26" s="112">
        <v>0</v>
      </c>
      <c r="BQ26" s="113">
        <f t="shared" ref="BQ26:BQ95" si="186">BR26*$D26</f>
        <v>0</v>
      </c>
      <c r="BR26" s="114">
        <v>0</v>
      </c>
      <c r="BS26" s="111">
        <f t="shared" ref="BS26:BS95" si="187">BT26*$C26</f>
        <v>0</v>
      </c>
      <c r="BT26" s="112">
        <v>0</v>
      </c>
      <c r="BU26" s="113">
        <f t="shared" ref="BU26:BU95" si="188">BV26*$D26</f>
        <v>0</v>
      </c>
      <c r="BV26" s="114">
        <v>0</v>
      </c>
      <c r="BW26" s="111">
        <f t="shared" ref="BW26:BW95" si="189">BX26*$C26</f>
        <v>0</v>
      </c>
      <c r="BX26" s="112">
        <v>0</v>
      </c>
      <c r="BY26" s="113">
        <f t="shared" ref="BY26:BY95" si="190">BZ26*$D26</f>
        <v>0</v>
      </c>
      <c r="BZ26" s="114">
        <v>0</v>
      </c>
      <c r="CA26" s="111">
        <f t="shared" ref="CA26:CA95" si="191">CB26*$C26</f>
        <v>0</v>
      </c>
      <c r="CB26" s="112">
        <v>0</v>
      </c>
      <c r="CC26" s="113">
        <f t="shared" ref="CC26:CC95" si="192">CD26*$D26</f>
        <v>0</v>
      </c>
      <c r="CD26" s="114">
        <v>0</v>
      </c>
      <c r="CE26" s="111">
        <f t="shared" ref="CE26:CE95" si="193">CF26*$C26</f>
        <v>0</v>
      </c>
      <c r="CF26" s="112">
        <v>0</v>
      </c>
      <c r="CG26" s="113">
        <f t="shared" ref="CG26:CG95" si="194">CH26*$D26</f>
        <v>0</v>
      </c>
      <c r="CH26" s="114">
        <v>0</v>
      </c>
      <c r="CI26" s="111">
        <f t="shared" ref="CI26:CI95" si="195">CJ26*$C26</f>
        <v>0</v>
      </c>
      <c r="CJ26" s="112">
        <v>0</v>
      </c>
      <c r="CK26" s="113">
        <f t="shared" ref="CK26:CK95" si="196">CL26*$D26</f>
        <v>0</v>
      </c>
      <c r="CL26" s="114">
        <v>0</v>
      </c>
      <c r="CM26" s="111">
        <f t="shared" ref="CM26:CM95" si="197">CN26*$C26</f>
        <v>0</v>
      </c>
      <c r="CN26" s="112">
        <v>0</v>
      </c>
      <c r="CO26" s="113">
        <f t="shared" ref="CO26:CO95" si="198">CP26*$D26</f>
        <v>0</v>
      </c>
      <c r="CP26" s="114">
        <v>0</v>
      </c>
      <c r="CQ26" s="111">
        <f t="shared" ref="CQ26:CQ95" si="199">CR26*$C26</f>
        <v>0</v>
      </c>
      <c r="CR26" s="112">
        <v>0</v>
      </c>
      <c r="CS26" s="113">
        <f t="shared" ref="CS26:CS95" si="200">CT26*$D26</f>
        <v>0</v>
      </c>
      <c r="CT26" s="114">
        <v>0</v>
      </c>
      <c r="CU26" s="111">
        <f t="shared" ref="CU26:CU95" si="201">CV26*$C26</f>
        <v>0</v>
      </c>
      <c r="CV26" s="112">
        <v>0</v>
      </c>
      <c r="CW26" s="113">
        <f t="shared" ref="CW26:CW95" si="202">CX26*$D26</f>
        <v>0</v>
      </c>
      <c r="CX26" s="114">
        <v>0</v>
      </c>
      <c r="CZ26" s="235">
        <f t="shared" si="99"/>
        <v>0</v>
      </c>
      <c r="DA26" s="236">
        <f t="shared" si="100"/>
        <v>0</v>
      </c>
    </row>
    <row r="27" spans="1:105" s="105" customFormat="1" ht="8.4" x14ac:dyDescent="0.15">
      <c r="A27" s="98" t="s">
        <v>712</v>
      </c>
      <c r="B27" s="99" t="str">
        <f>Orçamentária!D168</f>
        <v>ESQUADRIAS</v>
      </c>
      <c r="C27" s="100">
        <f>Orçamentária!J220</f>
        <v>0</v>
      </c>
      <c r="D27" s="100">
        <f>Orçamentária!K220</f>
        <v>0</v>
      </c>
      <c r="E27" s="101">
        <f t="shared" si="101"/>
        <v>0</v>
      </c>
      <c r="F27" s="213" t="e">
        <f t="shared" si="154"/>
        <v>#DIV/0!</v>
      </c>
      <c r="G27" s="102">
        <f t="shared" si="155"/>
        <v>0</v>
      </c>
      <c r="H27" s="103">
        <v>0</v>
      </c>
      <c r="I27" s="100">
        <f t="shared" si="156"/>
        <v>0</v>
      </c>
      <c r="J27" s="104">
        <v>0</v>
      </c>
      <c r="K27" s="102">
        <f t="shared" si="157"/>
        <v>0</v>
      </c>
      <c r="L27" s="103">
        <v>0</v>
      </c>
      <c r="M27" s="100">
        <f t="shared" si="158"/>
        <v>0</v>
      </c>
      <c r="N27" s="104">
        <v>0</v>
      </c>
      <c r="O27" s="102">
        <f t="shared" si="159"/>
        <v>0</v>
      </c>
      <c r="P27" s="103">
        <v>0</v>
      </c>
      <c r="Q27" s="100">
        <f t="shared" si="160"/>
        <v>0</v>
      </c>
      <c r="R27" s="104">
        <v>0</v>
      </c>
      <c r="S27" s="102">
        <f t="shared" si="161"/>
        <v>0</v>
      </c>
      <c r="T27" s="103">
        <v>0</v>
      </c>
      <c r="U27" s="100">
        <f t="shared" si="162"/>
        <v>0</v>
      </c>
      <c r="V27" s="104">
        <v>0</v>
      </c>
      <c r="W27" s="102">
        <f t="shared" si="163"/>
        <v>0</v>
      </c>
      <c r="X27" s="103">
        <v>0</v>
      </c>
      <c r="Y27" s="100">
        <f t="shared" si="164"/>
        <v>0</v>
      </c>
      <c r="Z27" s="104">
        <v>0</v>
      </c>
      <c r="AA27" s="102">
        <f t="shared" si="165"/>
        <v>0</v>
      </c>
      <c r="AB27" s="103">
        <v>0</v>
      </c>
      <c r="AC27" s="100">
        <f t="shared" si="166"/>
        <v>0</v>
      </c>
      <c r="AD27" s="104">
        <v>0</v>
      </c>
      <c r="AE27" s="102">
        <f t="shared" si="167"/>
        <v>0</v>
      </c>
      <c r="AF27" s="103">
        <v>0</v>
      </c>
      <c r="AG27" s="100">
        <f t="shared" si="168"/>
        <v>0</v>
      </c>
      <c r="AH27" s="104">
        <v>0</v>
      </c>
      <c r="AI27" s="102">
        <f t="shared" si="169"/>
        <v>0</v>
      </c>
      <c r="AJ27" s="103">
        <v>0</v>
      </c>
      <c r="AK27" s="100">
        <f t="shared" si="170"/>
        <v>0</v>
      </c>
      <c r="AL27" s="104">
        <v>0</v>
      </c>
      <c r="AM27" s="102">
        <f t="shared" si="171"/>
        <v>0</v>
      </c>
      <c r="AN27" s="103">
        <v>0</v>
      </c>
      <c r="AO27" s="100">
        <f t="shared" si="172"/>
        <v>0</v>
      </c>
      <c r="AP27" s="104">
        <v>0</v>
      </c>
      <c r="AQ27" s="102">
        <f t="shared" si="173"/>
        <v>0</v>
      </c>
      <c r="AR27" s="103">
        <v>0</v>
      </c>
      <c r="AS27" s="100">
        <f t="shared" si="174"/>
        <v>0</v>
      </c>
      <c r="AT27" s="104">
        <v>0</v>
      </c>
      <c r="AU27" s="102">
        <f t="shared" si="175"/>
        <v>0</v>
      </c>
      <c r="AV27" s="103">
        <v>0</v>
      </c>
      <c r="AW27" s="100">
        <f t="shared" si="176"/>
        <v>0</v>
      </c>
      <c r="AX27" s="104">
        <v>0</v>
      </c>
      <c r="AY27" s="102">
        <f t="shared" si="177"/>
        <v>0</v>
      </c>
      <c r="AZ27" s="103">
        <v>0</v>
      </c>
      <c r="BA27" s="100">
        <f t="shared" si="178"/>
        <v>0</v>
      </c>
      <c r="BB27" s="104">
        <v>0</v>
      </c>
      <c r="BC27" s="102">
        <f t="shared" si="179"/>
        <v>0</v>
      </c>
      <c r="BD27" s="103">
        <v>0</v>
      </c>
      <c r="BE27" s="100">
        <f t="shared" si="180"/>
        <v>0</v>
      </c>
      <c r="BF27" s="104">
        <v>0</v>
      </c>
      <c r="BG27" s="102">
        <f t="shared" si="181"/>
        <v>0</v>
      </c>
      <c r="BH27" s="103">
        <v>0</v>
      </c>
      <c r="BI27" s="100">
        <f t="shared" si="182"/>
        <v>0</v>
      </c>
      <c r="BJ27" s="104">
        <v>0</v>
      </c>
      <c r="BK27" s="102">
        <f t="shared" si="183"/>
        <v>0</v>
      </c>
      <c r="BL27" s="103">
        <v>0</v>
      </c>
      <c r="BM27" s="100">
        <f t="shared" si="184"/>
        <v>0</v>
      </c>
      <c r="BN27" s="104">
        <v>0</v>
      </c>
      <c r="BO27" s="102">
        <f t="shared" si="185"/>
        <v>0</v>
      </c>
      <c r="BP27" s="103">
        <v>0</v>
      </c>
      <c r="BQ27" s="100">
        <f t="shared" si="186"/>
        <v>0</v>
      </c>
      <c r="BR27" s="104">
        <v>0</v>
      </c>
      <c r="BS27" s="102">
        <f t="shared" si="187"/>
        <v>0</v>
      </c>
      <c r="BT27" s="103">
        <v>0</v>
      </c>
      <c r="BU27" s="100">
        <f t="shared" si="188"/>
        <v>0</v>
      </c>
      <c r="BV27" s="104">
        <v>0</v>
      </c>
      <c r="BW27" s="102">
        <f t="shared" si="189"/>
        <v>0</v>
      </c>
      <c r="BX27" s="103">
        <v>0</v>
      </c>
      <c r="BY27" s="100">
        <f t="shared" si="190"/>
        <v>0</v>
      </c>
      <c r="BZ27" s="104">
        <v>0</v>
      </c>
      <c r="CA27" s="102">
        <f t="shared" si="191"/>
        <v>0</v>
      </c>
      <c r="CB27" s="103">
        <v>0</v>
      </c>
      <c r="CC27" s="100">
        <f t="shared" si="192"/>
        <v>0</v>
      </c>
      <c r="CD27" s="104">
        <v>0</v>
      </c>
      <c r="CE27" s="102">
        <f t="shared" si="193"/>
        <v>0</v>
      </c>
      <c r="CF27" s="103">
        <v>0</v>
      </c>
      <c r="CG27" s="100">
        <f t="shared" si="194"/>
        <v>0</v>
      </c>
      <c r="CH27" s="104">
        <v>0</v>
      </c>
      <c r="CI27" s="102">
        <f t="shared" si="195"/>
        <v>0</v>
      </c>
      <c r="CJ27" s="103">
        <v>0</v>
      </c>
      <c r="CK27" s="100">
        <f t="shared" si="196"/>
        <v>0</v>
      </c>
      <c r="CL27" s="104">
        <v>0</v>
      </c>
      <c r="CM27" s="102">
        <f t="shared" si="197"/>
        <v>0</v>
      </c>
      <c r="CN27" s="103">
        <v>0</v>
      </c>
      <c r="CO27" s="100">
        <f t="shared" si="198"/>
        <v>0</v>
      </c>
      <c r="CP27" s="104">
        <v>0</v>
      </c>
      <c r="CQ27" s="102">
        <f t="shared" si="199"/>
        <v>0</v>
      </c>
      <c r="CR27" s="103">
        <v>0</v>
      </c>
      <c r="CS27" s="100">
        <f t="shared" si="200"/>
        <v>0</v>
      </c>
      <c r="CT27" s="104">
        <v>0</v>
      </c>
      <c r="CU27" s="102">
        <f t="shared" si="201"/>
        <v>0</v>
      </c>
      <c r="CV27" s="103">
        <v>0</v>
      </c>
      <c r="CW27" s="100">
        <f t="shared" si="202"/>
        <v>0</v>
      </c>
      <c r="CX27" s="104">
        <v>0</v>
      </c>
      <c r="CZ27" s="235">
        <f t="shared" si="99"/>
        <v>0</v>
      </c>
      <c r="DA27" s="236">
        <f t="shared" si="100"/>
        <v>0</v>
      </c>
    </row>
    <row r="28" spans="1:105" s="180" customFormat="1" ht="8.4" x14ac:dyDescent="0.15">
      <c r="A28" s="106" t="s">
        <v>748</v>
      </c>
      <c r="B28" s="107" t="str">
        <f>Orçamentária!D222</f>
        <v>REVESTIMENTOS</v>
      </c>
      <c r="C28" s="108">
        <f>Orçamentária!J293</f>
        <v>0</v>
      </c>
      <c r="D28" s="108">
        <f>Orçamentária!K293</f>
        <v>0</v>
      </c>
      <c r="E28" s="109">
        <f t="shared" si="101"/>
        <v>0</v>
      </c>
      <c r="F28" s="110" t="e">
        <f t="shared" si="154"/>
        <v>#DIV/0!</v>
      </c>
      <c r="G28" s="111">
        <f t="shared" si="155"/>
        <v>0</v>
      </c>
      <c r="H28" s="112">
        <v>0</v>
      </c>
      <c r="I28" s="113">
        <f t="shared" si="156"/>
        <v>0</v>
      </c>
      <c r="J28" s="114">
        <v>0</v>
      </c>
      <c r="K28" s="111">
        <f t="shared" si="157"/>
        <v>0</v>
      </c>
      <c r="L28" s="112">
        <v>0</v>
      </c>
      <c r="M28" s="113">
        <f t="shared" si="158"/>
        <v>0</v>
      </c>
      <c r="N28" s="114">
        <v>0</v>
      </c>
      <c r="O28" s="111">
        <f t="shared" si="159"/>
        <v>0</v>
      </c>
      <c r="P28" s="112">
        <v>0</v>
      </c>
      <c r="Q28" s="113">
        <f t="shared" si="160"/>
        <v>0</v>
      </c>
      <c r="R28" s="114">
        <v>0</v>
      </c>
      <c r="S28" s="111">
        <f t="shared" si="161"/>
        <v>0</v>
      </c>
      <c r="T28" s="112">
        <v>0</v>
      </c>
      <c r="U28" s="113">
        <f t="shared" si="162"/>
        <v>0</v>
      </c>
      <c r="V28" s="114">
        <v>0</v>
      </c>
      <c r="W28" s="111">
        <f t="shared" si="163"/>
        <v>0</v>
      </c>
      <c r="X28" s="112">
        <v>0</v>
      </c>
      <c r="Y28" s="113">
        <f t="shared" si="164"/>
        <v>0</v>
      </c>
      <c r="Z28" s="114">
        <v>0</v>
      </c>
      <c r="AA28" s="111">
        <f t="shared" si="165"/>
        <v>0</v>
      </c>
      <c r="AB28" s="112">
        <v>0</v>
      </c>
      <c r="AC28" s="113">
        <f t="shared" si="166"/>
        <v>0</v>
      </c>
      <c r="AD28" s="114">
        <v>0</v>
      </c>
      <c r="AE28" s="111">
        <f t="shared" si="167"/>
        <v>0</v>
      </c>
      <c r="AF28" s="112">
        <v>0</v>
      </c>
      <c r="AG28" s="113">
        <f t="shared" si="168"/>
        <v>0</v>
      </c>
      <c r="AH28" s="114">
        <v>0</v>
      </c>
      <c r="AI28" s="111">
        <f t="shared" si="169"/>
        <v>0</v>
      </c>
      <c r="AJ28" s="112">
        <v>0</v>
      </c>
      <c r="AK28" s="113">
        <f t="shared" si="170"/>
        <v>0</v>
      </c>
      <c r="AL28" s="114">
        <v>0</v>
      </c>
      <c r="AM28" s="111">
        <f t="shared" si="171"/>
        <v>0</v>
      </c>
      <c r="AN28" s="112">
        <v>0</v>
      </c>
      <c r="AO28" s="113">
        <f t="shared" si="172"/>
        <v>0</v>
      </c>
      <c r="AP28" s="114">
        <v>0</v>
      </c>
      <c r="AQ28" s="111">
        <f t="shared" si="173"/>
        <v>0</v>
      </c>
      <c r="AR28" s="112">
        <v>0</v>
      </c>
      <c r="AS28" s="113">
        <f t="shared" si="174"/>
        <v>0</v>
      </c>
      <c r="AT28" s="114">
        <v>0</v>
      </c>
      <c r="AU28" s="111">
        <f t="shared" si="175"/>
        <v>0</v>
      </c>
      <c r="AV28" s="112">
        <v>0</v>
      </c>
      <c r="AW28" s="113">
        <f t="shared" si="176"/>
        <v>0</v>
      </c>
      <c r="AX28" s="114">
        <v>0</v>
      </c>
      <c r="AY28" s="111">
        <f t="shared" si="177"/>
        <v>0</v>
      </c>
      <c r="AZ28" s="112">
        <v>0</v>
      </c>
      <c r="BA28" s="113">
        <f t="shared" si="178"/>
        <v>0</v>
      </c>
      <c r="BB28" s="114">
        <v>0</v>
      </c>
      <c r="BC28" s="111">
        <f t="shared" si="179"/>
        <v>0</v>
      </c>
      <c r="BD28" s="112">
        <v>0</v>
      </c>
      <c r="BE28" s="113">
        <f t="shared" si="180"/>
        <v>0</v>
      </c>
      <c r="BF28" s="114">
        <v>0</v>
      </c>
      <c r="BG28" s="111">
        <f t="shared" si="181"/>
        <v>0</v>
      </c>
      <c r="BH28" s="112">
        <v>0</v>
      </c>
      <c r="BI28" s="113">
        <f t="shared" si="182"/>
        <v>0</v>
      </c>
      <c r="BJ28" s="114">
        <v>0</v>
      </c>
      <c r="BK28" s="111">
        <f t="shared" si="183"/>
        <v>0</v>
      </c>
      <c r="BL28" s="112">
        <v>0</v>
      </c>
      <c r="BM28" s="113">
        <f t="shared" si="184"/>
        <v>0</v>
      </c>
      <c r="BN28" s="114">
        <v>0</v>
      </c>
      <c r="BO28" s="111">
        <f t="shared" si="185"/>
        <v>0</v>
      </c>
      <c r="BP28" s="112">
        <v>0</v>
      </c>
      <c r="BQ28" s="113">
        <f t="shared" si="186"/>
        <v>0</v>
      </c>
      <c r="BR28" s="114">
        <v>0</v>
      </c>
      <c r="BS28" s="111">
        <f t="shared" si="187"/>
        <v>0</v>
      </c>
      <c r="BT28" s="112">
        <v>0</v>
      </c>
      <c r="BU28" s="113">
        <f t="shared" si="188"/>
        <v>0</v>
      </c>
      <c r="BV28" s="114">
        <v>0</v>
      </c>
      <c r="BW28" s="111">
        <f t="shared" si="189"/>
        <v>0</v>
      </c>
      <c r="BX28" s="112">
        <v>0</v>
      </c>
      <c r="BY28" s="113">
        <f t="shared" si="190"/>
        <v>0</v>
      </c>
      <c r="BZ28" s="114">
        <v>0</v>
      </c>
      <c r="CA28" s="111">
        <f t="shared" si="191"/>
        <v>0</v>
      </c>
      <c r="CB28" s="112">
        <v>0</v>
      </c>
      <c r="CC28" s="113">
        <f t="shared" si="192"/>
        <v>0</v>
      </c>
      <c r="CD28" s="114">
        <v>0</v>
      </c>
      <c r="CE28" s="111">
        <f t="shared" si="193"/>
        <v>0</v>
      </c>
      <c r="CF28" s="112">
        <v>0</v>
      </c>
      <c r="CG28" s="113">
        <f t="shared" si="194"/>
        <v>0</v>
      </c>
      <c r="CH28" s="114">
        <v>0</v>
      </c>
      <c r="CI28" s="111">
        <f t="shared" si="195"/>
        <v>0</v>
      </c>
      <c r="CJ28" s="112">
        <v>0</v>
      </c>
      <c r="CK28" s="113">
        <f t="shared" si="196"/>
        <v>0</v>
      </c>
      <c r="CL28" s="114">
        <v>0</v>
      </c>
      <c r="CM28" s="111">
        <f t="shared" si="197"/>
        <v>0</v>
      </c>
      <c r="CN28" s="112">
        <v>0</v>
      </c>
      <c r="CO28" s="113">
        <f t="shared" si="198"/>
        <v>0</v>
      </c>
      <c r="CP28" s="114">
        <v>0</v>
      </c>
      <c r="CQ28" s="111">
        <f t="shared" si="199"/>
        <v>0</v>
      </c>
      <c r="CR28" s="112">
        <v>0</v>
      </c>
      <c r="CS28" s="113">
        <f t="shared" si="200"/>
        <v>0</v>
      </c>
      <c r="CT28" s="114">
        <v>0</v>
      </c>
      <c r="CU28" s="111">
        <f t="shared" si="201"/>
        <v>0</v>
      </c>
      <c r="CV28" s="112">
        <v>0</v>
      </c>
      <c r="CW28" s="113">
        <f t="shared" si="202"/>
        <v>0</v>
      </c>
      <c r="CX28" s="114">
        <v>0</v>
      </c>
      <c r="CZ28" s="235">
        <f t="shared" si="99"/>
        <v>0</v>
      </c>
      <c r="DA28" s="236">
        <f t="shared" si="100"/>
        <v>0</v>
      </c>
    </row>
    <row r="29" spans="1:105" s="105" customFormat="1" ht="8.4" x14ac:dyDescent="0.15">
      <c r="A29" s="98" t="s">
        <v>777</v>
      </c>
      <c r="B29" s="99" t="str">
        <f>Orçamentária!D295</f>
        <v>PINTURA</v>
      </c>
      <c r="C29" s="100">
        <f>Orçamentária!J330</f>
        <v>0</v>
      </c>
      <c r="D29" s="100">
        <f>Orçamentária!K330</f>
        <v>0</v>
      </c>
      <c r="E29" s="101">
        <f t="shared" si="101"/>
        <v>0</v>
      </c>
      <c r="F29" s="213" t="e">
        <f t="shared" si="154"/>
        <v>#DIV/0!</v>
      </c>
      <c r="G29" s="102">
        <f t="shared" si="155"/>
        <v>0</v>
      </c>
      <c r="H29" s="103">
        <v>0</v>
      </c>
      <c r="I29" s="100">
        <f t="shared" si="156"/>
        <v>0</v>
      </c>
      <c r="J29" s="104">
        <v>0</v>
      </c>
      <c r="K29" s="102">
        <f t="shared" si="157"/>
        <v>0</v>
      </c>
      <c r="L29" s="103">
        <v>0</v>
      </c>
      <c r="M29" s="100">
        <f t="shared" si="158"/>
        <v>0</v>
      </c>
      <c r="N29" s="104">
        <v>0</v>
      </c>
      <c r="O29" s="102">
        <f t="shared" si="159"/>
        <v>0</v>
      </c>
      <c r="P29" s="103">
        <v>0</v>
      </c>
      <c r="Q29" s="100">
        <f t="shared" si="160"/>
        <v>0</v>
      </c>
      <c r="R29" s="104">
        <v>0</v>
      </c>
      <c r="S29" s="102">
        <f t="shared" si="161"/>
        <v>0</v>
      </c>
      <c r="T29" s="103">
        <v>0</v>
      </c>
      <c r="U29" s="100">
        <f t="shared" si="162"/>
        <v>0</v>
      </c>
      <c r="V29" s="104">
        <v>0</v>
      </c>
      <c r="W29" s="102">
        <f t="shared" si="163"/>
        <v>0</v>
      </c>
      <c r="X29" s="103">
        <v>0</v>
      </c>
      <c r="Y29" s="100">
        <f t="shared" si="164"/>
        <v>0</v>
      </c>
      <c r="Z29" s="104">
        <v>0</v>
      </c>
      <c r="AA29" s="102">
        <f t="shared" si="165"/>
        <v>0</v>
      </c>
      <c r="AB29" s="103">
        <v>0</v>
      </c>
      <c r="AC29" s="100">
        <f t="shared" si="166"/>
        <v>0</v>
      </c>
      <c r="AD29" s="104">
        <v>0</v>
      </c>
      <c r="AE29" s="102">
        <f t="shared" si="167"/>
        <v>0</v>
      </c>
      <c r="AF29" s="103">
        <v>0</v>
      </c>
      <c r="AG29" s="100">
        <f t="shared" si="168"/>
        <v>0</v>
      </c>
      <c r="AH29" s="104">
        <v>0</v>
      </c>
      <c r="AI29" s="102">
        <f t="shared" si="169"/>
        <v>0</v>
      </c>
      <c r="AJ29" s="103">
        <v>0</v>
      </c>
      <c r="AK29" s="100">
        <f t="shared" si="170"/>
        <v>0</v>
      </c>
      <c r="AL29" s="104">
        <v>0</v>
      </c>
      <c r="AM29" s="102">
        <f t="shared" si="171"/>
        <v>0</v>
      </c>
      <c r="AN29" s="103">
        <v>0</v>
      </c>
      <c r="AO29" s="100">
        <f t="shared" si="172"/>
        <v>0</v>
      </c>
      <c r="AP29" s="104">
        <v>0</v>
      </c>
      <c r="AQ29" s="102">
        <f t="shared" si="173"/>
        <v>0</v>
      </c>
      <c r="AR29" s="103">
        <v>0</v>
      </c>
      <c r="AS29" s="100">
        <f t="shared" si="174"/>
        <v>0</v>
      </c>
      <c r="AT29" s="104">
        <v>0</v>
      </c>
      <c r="AU29" s="102">
        <f t="shared" si="175"/>
        <v>0</v>
      </c>
      <c r="AV29" s="103">
        <v>0</v>
      </c>
      <c r="AW29" s="100">
        <f t="shared" si="176"/>
        <v>0</v>
      </c>
      <c r="AX29" s="104">
        <v>0</v>
      </c>
      <c r="AY29" s="102">
        <f t="shared" si="177"/>
        <v>0</v>
      </c>
      <c r="AZ29" s="103">
        <v>0</v>
      </c>
      <c r="BA29" s="100">
        <f t="shared" si="178"/>
        <v>0</v>
      </c>
      <c r="BB29" s="104">
        <v>0</v>
      </c>
      <c r="BC29" s="102">
        <f t="shared" si="179"/>
        <v>0</v>
      </c>
      <c r="BD29" s="103">
        <v>0</v>
      </c>
      <c r="BE29" s="100">
        <f t="shared" si="180"/>
        <v>0</v>
      </c>
      <c r="BF29" s="104">
        <v>0</v>
      </c>
      <c r="BG29" s="102">
        <f t="shared" si="181"/>
        <v>0</v>
      </c>
      <c r="BH29" s="103">
        <v>0</v>
      </c>
      <c r="BI29" s="100">
        <f t="shared" si="182"/>
        <v>0</v>
      </c>
      <c r="BJ29" s="104">
        <v>0</v>
      </c>
      <c r="BK29" s="102">
        <f t="shared" si="183"/>
        <v>0</v>
      </c>
      <c r="BL29" s="103">
        <v>0</v>
      </c>
      <c r="BM29" s="100">
        <f t="shared" si="184"/>
        <v>0</v>
      </c>
      <c r="BN29" s="104">
        <v>0</v>
      </c>
      <c r="BO29" s="102">
        <f t="shared" si="185"/>
        <v>0</v>
      </c>
      <c r="BP29" s="103">
        <v>0</v>
      </c>
      <c r="BQ29" s="100">
        <f t="shared" si="186"/>
        <v>0</v>
      </c>
      <c r="BR29" s="104">
        <v>0</v>
      </c>
      <c r="BS29" s="102">
        <f t="shared" si="187"/>
        <v>0</v>
      </c>
      <c r="BT29" s="103">
        <v>0</v>
      </c>
      <c r="BU29" s="100">
        <f t="shared" si="188"/>
        <v>0</v>
      </c>
      <c r="BV29" s="104">
        <v>0</v>
      </c>
      <c r="BW29" s="102">
        <f t="shared" si="189"/>
        <v>0</v>
      </c>
      <c r="BX29" s="103">
        <v>0</v>
      </c>
      <c r="BY29" s="100">
        <f t="shared" si="190"/>
        <v>0</v>
      </c>
      <c r="BZ29" s="104">
        <v>0</v>
      </c>
      <c r="CA29" s="102">
        <f t="shared" si="191"/>
        <v>0</v>
      </c>
      <c r="CB29" s="103">
        <v>0</v>
      </c>
      <c r="CC29" s="100">
        <f t="shared" si="192"/>
        <v>0</v>
      </c>
      <c r="CD29" s="104">
        <v>0</v>
      </c>
      <c r="CE29" s="102">
        <f t="shared" si="193"/>
        <v>0</v>
      </c>
      <c r="CF29" s="103">
        <v>0</v>
      </c>
      <c r="CG29" s="100">
        <f t="shared" si="194"/>
        <v>0</v>
      </c>
      <c r="CH29" s="104">
        <v>0</v>
      </c>
      <c r="CI29" s="102">
        <f t="shared" si="195"/>
        <v>0</v>
      </c>
      <c r="CJ29" s="103">
        <v>0</v>
      </c>
      <c r="CK29" s="100">
        <f t="shared" si="196"/>
        <v>0</v>
      </c>
      <c r="CL29" s="104">
        <v>0</v>
      </c>
      <c r="CM29" s="102">
        <f t="shared" si="197"/>
        <v>0</v>
      </c>
      <c r="CN29" s="103">
        <v>0</v>
      </c>
      <c r="CO29" s="100">
        <f t="shared" si="198"/>
        <v>0</v>
      </c>
      <c r="CP29" s="104">
        <v>0</v>
      </c>
      <c r="CQ29" s="102">
        <f t="shared" si="199"/>
        <v>0</v>
      </c>
      <c r="CR29" s="103">
        <v>0</v>
      </c>
      <c r="CS29" s="100">
        <f t="shared" si="200"/>
        <v>0</v>
      </c>
      <c r="CT29" s="104">
        <v>0</v>
      </c>
      <c r="CU29" s="102">
        <f t="shared" si="201"/>
        <v>0</v>
      </c>
      <c r="CV29" s="103">
        <v>0</v>
      </c>
      <c r="CW29" s="100">
        <f t="shared" si="202"/>
        <v>0</v>
      </c>
      <c r="CX29" s="104">
        <v>0</v>
      </c>
      <c r="CZ29" s="235">
        <f t="shared" si="99"/>
        <v>0</v>
      </c>
      <c r="DA29" s="236">
        <f t="shared" si="100"/>
        <v>0</v>
      </c>
    </row>
    <row r="30" spans="1:105" s="180" customFormat="1" ht="8.4" x14ac:dyDescent="0.15">
      <c r="A30" s="106" t="s">
        <v>807</v>
      </c>
      <c r="B30" s="107" t="str">
        <f>Orçamentária!D332</f>
        <v>IMPERMEABILIZAÇÃO</v>
      </c>
      <c r="C30" s="108">
        <f>Orçamentária!J340</f>
        <v>0</v>
      </c>
      <c r="D30" s="108">
        <f>Orçamentária!K340</f>
        <v>0</v>
      </c>
      <c r="E30" s="109">
        <f t="shared" si="101"/>
        <v>0</v>
      </c>
      <c r="F30" s="110" t="e">
        <f t="shared" si="154"/>
        <v>#DIV/0!</v>
      </c>
      <c r="G30" s="111">
        <f t="shared" si="155"/>
        <v>0</v>
      </c>
      <c r="H30" s="112">
        <v>0</v>
      </c>
      <c r="I30" s="113">
        <f t="shared" si="156"/>
        <v>0</v>
      </c>
      <c r="J30" s="114">
        <v>0</v>
      </c>
      <c r="K30" s="111">
        <f t="shared" si="157"/>
        <v>0</v>
      </c>
      <c r="L30" s="112">
        <v>0</v>
      </c>
      <c r="M30" s="113">
        <f t="shared" si="158"/>
        <v>0</v>
      </c>
      <c r="N30" s="114">
        <v>0</v>
      </c>
      <c r="O30" s="111">
        <f t="shared" si="159"/>
        <v>0</v>
      </c>
      <c r="P30" s="112">
        <v>0</v>
      </c>
      <c r="Q30" s="113">
        <f t="shared" si="160"/>
        <v>0</v>
      </c>
      <c r="R30" s="114">
        <v>0</v>
      </c>
      <c r="S30" s="111">
        <f t="shared" si="161"/>
        <v>0</v>
      </c>
      <c r="T30" s="112">
        <v>0</v>
      </c>
      <c r="U30" s="113">
        <f t="shared" si="162"/>
        <v>0</v>
      </c>
      <c r="V30" s="114">
        <v>0</v>
      </c>
      <c r="W30" s="111">
        <f t="shared" si="163"/>
        <v>0</v>
      </c>
      <c r="X30" s="112">
        <v>0</v>
      </c>
      <c r="Y30" s="113">
        <f t="shared" si="164"/>
        <v>0</v>
      </c>
      <c r="Z30" s="114">
        <v>0</v>
      </c>
      <c r="AA30" s="111">
        <f t="shared" si="165"/>
        <v>0</v>
      </c>
      <c r="AB30" s="112">
        <v>0</v>
      </c>
      <c r="AC30" s="113">
        <f t="shared" si="166"/>
        <v>0</v>
      </c>
      <c r="AD30" s="114">
        <v>0</v>
      </c>
      <c r="AE30" s="111">
        <f t="shared" si="167"/>
        <v>0</v>
      </c>
      <c r="AF30" s="112">
        <v>0</v>
      </c>
      <c r="AG30" s="113">
        <f t="shared" si="168"/>
        <v>0</v>
      </c>
      <c r="AH30" s="114">
        <v>0</v>
      </c>
      <c r="AI30" s="111">
        <f t="shared" si="169"/>
        <v>0</v>
      </c>
      <c r="AJ30" s="112">
        <v>0</v>
      </c>
      <c r="AK30" s="113">
        <f t="shared" si="170"/>
        <v>0</v>
      </c>
      <c r="AL30" s="114">
        <v>0</v>
      </c>
      <c r="AM30" s="111">
        <f t="shared" si="171"/>
        <v>0</v>
      </c>
      <c r="AN30" s="112">
        <v>0</v>
      </c>
      <c r="AO30" s="113">
        <f t="shared" si="172"/>
        <v>0</v>
      </c>
      <c r="AP30" s="114">
        <v>0</v>
      </c>
      <c r="AQ30" s="111">
        <f t="shared" si="173"/>
        <v>0</v>
      </c>
      <c r="AR30" s="112">
        <v>0</v>
      </c>
      <c r="AS30" s="113">
        <f t="shared" si="174"/>
        <v>0</v>
      </c>
      <c r="AT30" s="114">
        <v>0</v>
      </c>
      <c r="AU30" s="111">
        <f t="shared" si="175"/>
        <v>0</v>
      </c>
      <c r="AV30" s="112">
        <v>0</v>
      </c>
      <c r="AW30" s="113">
        <f t="shared" si="176"/>
        <v>0</v>
      </c>
      <c r="AX30" s="114">
        <v>0</v>
      </c>
      <c r="AY30" s="111">
        <f t="shared" si="177"/>
        <v>0</v>
      </c>
      <c r="AZ30" s="112">
        <v>0</v>
      </c>
      <c r="BA30" s="113">
        <f t="shared" si="178"/>
        <v>0</v>
      </c>
      <c r="BB30" s="114">
        <v>0</v>
      </c>
      <c r="BC30" s="111">
        <f t="shared" si="179"/>
        <v>0</v>
      </c>
      <c r="BD30" s="112">
        <v>0</v>
      </c>
      <c r="BE30" s="113">
        <f t="shared" si="180"/>
        <v>0</v>
      </c>
      <c r="BF30" s="114">
        <v>0</v>
      </c>
      <c r="BG30" s="111">
        <f t="shared" si="181"/>
        <v>0</v>
      </c>
      <c r="BH30" s="112">
        <v>0</v>
      </c>
      <c r="BI30" s="113">
        <f t="shared" si="182"/>
        <v>0</v>
      </c>
      <c r="BJ30" s="114">
        <v>0</v>
      </c>
      <c r="BK30" s="111">
        <f t="shared" si="183"/>
        <v>0</v>
      </c>
      <c r="BL30" s="112">
        <v>0</v>
      </c>
      <c r="BM30" s="113">
        <f t="shared" si="184"/>
        <v>0</v>
      </c>
      <c r="BN30" s="114">
        <v>0</v>
      </c>
      <c r="BO30" s="111">
        <f t="shared" si="185"/>
        <v>0</v>
      </c>
      <c r="BP30" s="112">
        <v>0</v>
      </c>
      <c r="BQ30" s="113">
        <f t="shared" si="186"/>
        <v>0</v>
      </c>
      <c r="BR30" s="114">
        <v>0</v>
      </c>
      <c r="BS30" s="111">
        <f t="shared" si="187"/>
        <v>0</v>
      </c>
      <c r="BT30" s="112">
        <v>0</v>
      </c>
      <c r="BU30" s="113">
        <f t="shared" si="188"/>
        <v>0</v>
      </c>
      <c r="BV30" s="114">
        <v>0</v>
      </c>
      <c r="BW30" s="111">
        <f t="shared" si="189"/>
        <v>0</v>
      </c>
      <c r="BX30" s="112">
        <v>0</v>
      </c>
      <c r="BY30" s="113">
        <f t="shared" si="190"/>
        <v>0</v>
      </c>
      <c r="BZ30" s="114">
        <v>0</v>
      </c>
      <c r="CA30" s="111">
        <f t="shared" si="191"/>
        <v>0</v>
      </c>
      <c r="CB30" s="112">
        <v>0</v>
      </c>
      <c r="CC30" s="113">
        <f t="shared" si="192"/>
        <v>0</v>
      </c>
      <c r="CD30" s="114">
        <v>0</v>
      </c>
      <c r="CE30" s="111">
        <f t="shared" si="193"/>
        <v>0</v>
      </c>
      <c r="CF30" s="112">
        <v>0</v>
      </c>
      <c r="CG30" s="113">
        <f t="shared" si="194"/>
        <v>0</v>
      </c>
      <c r="CH30" s="114">
        <v>0</v>
      </c>
      <c r="CI30" s="111">
        <f t="shared" si="195"/>
        <v>0</v>
      </c>
      <c r="CJ30" s="112">
        <v>0</v>
      </c>
      <c r="CK30" s="113">
        <f t="shared" si="196"/>
        <v>0</v>
      </c>
      <c r="CL30" s="114">
        <v>0</v>
      </c>
      <c r="CM30" s="111">
        <f t="shared" si="197"/>
        <v>0</v>
      </c>
      <c r="CN30" s="112">
        <v>0</v>
      </c>
      <c r="CO30" s="113">
        <f t="shared" si="198"/>
        <v>0</v>
      </c>
      <c r="CP30" s="114">
        <v>0</v>
      </c>
      <c r="CQ30" s="111">
        <f t="shared" si="199"/>
        <v>0</v>
      </c>
      <c r="CR30" s="112">
        <v>0</v>
      </c>
      <c r="CS30" s="113">
        <f t="shared" si="200"/>
        <v>0</v>
      </c>
      <c r="CT30" s="114">
        <v>0</v>
      </c>
      <c r="CU30" s="111">
        <f t="shared" si="201"/>
        <v>0</v>
      </c>
      <c r="CV30" s="112">
        <v>0</v>
      </c>
      <c r="CW30" s="113">
        <f t="shared" si="202"/>
        <v>0</v>
      </c>
      <c r="CX30" s="114">
        <v>0</v>
      </c>
      <c r="CZ30" s="235">
        <f t="shared" si="99"/>
        <v>0</v>
      </c>
      <c r="DA30" s="236">
        <f t="shared" si="100"/>
        <v>0</v>
      </c>
    </row>
    <row r="31" spans="1:105" s="105" customFormat="1" ht="8.4" x14ac:dyDescent="0.15">
      <c r="A31" s="98" t="s">
        <v>811</v>
      </c>
      <c r="B31" s="99" t="str">
        <f>Orçamentária!D342</f>
        <v>COBERTURA</v>
      </c>
      <c r="C31" s="100">
        <f>Orçamentária!J348</f>
        <v>0</v>
      </c>
      <c r="D31" s="100">
        <f>Orçamentária!K348</f>
        <v>0</v>
      </c>
      <c r="E31" s="101">
        <f t="shared" ref="E31" si="203">C31+D31</f>
        <v>0</v>
      </c>
      <c r="F31" s="213" t="e">
        <f t="shared" si="154"/>
        <v>#DIV/0!</v>
      </c>
      <c r="G31" s="102">
        <f t="shared" si="155"/>
        <v>0</v>
      </c>
      <c r="H31" s="103">
        <v>0</v>
      </c>
      <c r="I31" s="100">
        <f t="shared" si="156"/>
        <v>0</v>
      </c>
      <c r="J31" s="104">
        <v>0</v>
      </c>
      <c r="K31" s="102">
        <f t="shared" si="157"/>
        <v>0</v>
      </c>
      <c r="L31" s="103">
        <v>0</v>
      </c>
      <c r="M31" s="100">
        <f t="shared" si="158"/>
        <v>0</v>
      </c>
      <c r="N31" s="104">
        <v>0</v>
      </c>
      <c r="O31" s="102">
        <f t="shared" si="159"/>
        <v>0</v>
      </c>
      <c r="P31" s="103">
        <v>0</v>
      </c>
      <c r="Q31" s="100">
        <f t="shared" si="160"/>
        <v>0</v>
      </c>
      <c r="R31" s="104">
        <v>0</v>
      </c>
      <c r="S31" s="102">
        <f t="shared" si="161"/>
        <v>0</v>
      </c>
      <c r="T31" s="103">
        <v>0</v>
      </c>
      <c r="U31" s="100">
        <f t="shared" si="162"/>
        <v>0</v>
      </c>
      <c r="V31" s="104">
        <v>0</v>
      </c>
      <c r="W31" s="102">
        <f t="shared" si="163"/>
        <v>0</v>
      </c>
      <c r="X31" s="103">
        <v>0</v>
      </c>
      <c r="Y31" s="100">
        <f t="shared" si="164"/>
        <v>0</v>
      </c>
      <c r="Z31" s="104">
        <v>0</v>
      </c>
      <c r="AA31" s="102">
        <f t="shared" si="165"/>
        <v>0</v>
      </c>
      <c r="AB31" s="103">
        <v>0</v>
      </c>
      <c r="AC31" s="100">
        <f t="shared" si="166"/>
        <v>0</v>
      </c>
      <c r="AD31" s="104">
        <v>0</v>
      </c>
      <c r="AE31" s="102">
        <f t="shared" si="167"/>
        <v>0</v>
      </c>
      <c r="AF31" s="103">
        <v>0</v>
      </c>
      <c r="AG31" s="100">
        <f t="shared" si="168"/>
        <v>0</v>
      </c>
      <c r="AH31" s="104">
        <v>0</v>
      </c>
      <c r="AI31" s="102">
        <f t="shared" si="169"/>
        <v>0</v>
      </c>
      <c r="AJ31" s="103">
        <v>0</v>
      </c>
      <c r="AK31" s="100">
        <f t="shared" si="170"/>
        <v>0</v>
      </c>
      <c r="AL31" s="104">
        <v>0</v>
      </c>
      <c r="AM31" s="102">
        <f t="shared" si="171"/>
        <v>0</v>
      </c>
      <c r="AN31" s="103">
        <v>0</v>
      </c>
      <c r="AO31" s="100">
        <f t="shared" si="172"/>
        <v>0</v>
      </c>
      <c r="AP31" s="104">
        <v>0</v>
      </c>
      <c r="AQ31" s="102">
        <f t="shared" si="173"/>
        <v>0</v>
      </c>
      <c r="AR31" s="103">
        <v>0</v>
      </c>
      <c r="AS31" s="100">
        <f t="shared" si="174"/>
        <v>0</v>
      </c>
      <c r="AT31" s="104">
        <v>0</v>
      </c>
      <c r="AU31" s="102">
        <f t="shared" si="175"/>
        <v>0</v>
      </c>
      <c r="AV31" s="103">
        <v>0</v>
      </c>
      <c r="AW31" s="100">
        <f t="shared" si="176"/>
        <v>0</v>
      </c>
      <c r="AX31" s="104">
        <v>0</v>
      </c>
      <c r="AY31" s="102">
        <f t="shared" si="177"/>
        <v>0</v>
      </c>
      <c r="AZ31" s="103">
        <v>0</v>
      </c>
      <c r="BA31" s="100">
        <f t="shared" si="178"/>
        <v>0</v>
      </c>
      <c r="BB31" s="104">
        <v>0</v>
      </c>
      <c r="BC31" s="102">
        <f t="shared" si="179"/>
        <v>0</v>
      </c>
      <c r="BD31" s="103">
        <v>0</v>
      </c>
      <c r="BE31" s="100">
        <f t="shared" si="180"/>
        <v>0</v>
      </c>
      <c r="BF31" s="104">
        <v>0</v>
      </c>
      <c r="BG31" s="102">
        <f t="shared" si="181"/>
        <v>0</v>
      </c>
      <c r="BH31" s="103">
        <v>0</v>
      </c>
      <c r="BI31" s="100">
        <f t="shared" si="182"/>
        <v>0</v>
      </c>
      <c r="BJ31" s="104">
        <v>0</v>
      </c>
      <c r="BK31" s="102">
        <f t="shared" si="183"/>
        <v>0</v>
      </c>
      <c r="BL31" s="103">
        <v>0</v>
      </c>
      <c r="BM31" s="100">
        <f t="shared" si="184"/>
        <v>0</v>
      </c>
      <c r="BN31" s="104">
        <v>0</v>
      </c>
      <c r="BO31" s="102">
        <f t="shared" si="185"/>
        <v>0</v>
      </c>
      <c r="BP31" s="103">
        <v>0</v>
      </c>
      <c r="BQ31" s="100">
        <f t="shared" si="186"/>
        <v>0</v>
      </c>
      <c r="BR31" s="104">
        <v>0</v>
      </c>
      <c r="BS31" s="102">
        <f t="shared" si="187"/>
        <v>0</v>
      </c>
      <c r="BT31" s="103">
        <v>0</v>
      </c>
      <c r="BU31" s="100">
        <f t="shared" si="188"/>
        <v>0</v>
      </c>
      <c r="BV31" s="104">
        <v>0</v>
      </c>
      <c r="BW31" s="102">
        <f t="shared" si="189"/>
        <v>0</v>
      </c>
      <c r="BX31" s="103">
        <v>0</v>
      </c>
      <c r="BY31" s="100">
        <f t="shared" si="190"/>
        <v>0</v>
      </c>
      <c r="BZ31" s="104">
        <v>0</v>
      </c>
      <c r="CA31" s="102">
        <f t="shared" si="191"/>
        <v>0</v>
      </c>
      <c r="CB31" s="103">
        <v>0</v>
      </c>
      <c r="CC31" s="100">
        <f t="shared" si="192"/>
        <v>0</v>
      </c>
      <c r="CD31" s="104">
        <v>0</v>
      </c>
      <c r="CE31" s="102">
        <f t="shared" si="193"/>
        <v>0</v>
      </c>
      <c r="CF31" s="103">
        <v>0</v>
      </c>
      <c r="CG31" s="100">
        <f t="shared" si="194"/>
        <v>0</v>
      </c>
      <c r="CH31" s="104">
        <v>0</v>
      </c>
      <c r="CI31" s="102">
        <f t="shared" si="195"/>
        <v>0</v>
      </c>
      <c r="CJ31" s="103">
        <v>0</v>
      </c>
      <c r="CK31" s="100">
        <f t="shared" si="196"/>
        <v>0</v>
      </c>
      <c r="CL31" s="104">
        <v>0</v>
      </c>
      <c r="CM31" s="102">
        <f t="shared" si="197"/>
        <v>0</v>
      </c>
      <c r="CN31" s="103">
        <v>0</v>
      </c>
      <c r="CO31" s="100">
        <f t="shared" si="198"/>
        <v>0</v>
      </c>
      <c r="CP31" s="104">
        <v>0</v>
      </c>
      <c r="CQ31" s="102">
        <f t="shared" si="199"/>
        <v>0</v>
      </c>
      <c r="CR31" s="103">
        <v>0</v>
      </c>
      <c r="CS31" s="100">
        <f t="shared" si="200"/>
        <v>0</v>
      </c>
      <c r="CT31" s="104">
        <v>0</v>
      </c>
      <c r="CU31" s="102">
        <f t="shared" si="201"/>
        <v>0</v>
      </c>
      <c r="CV31" s="103">
        <v>0</v>
      </c>
      <c r="CW31" s="100">
        <f t="shared" si="202"/>
        <v>0</v>
      </c>
      <c r="CX31" s="104">
        <v>0</v>
      </c>
      <c r="CZ31" s="235">
        <f t="shared" si="99"/>
        <v>0</v>
      </c>
      <c r="DA31" s="236">
        <f t="shared" si="100"/>
        <v>0</v>
      </c>
    </row>
    <row r="32" spans="1:105" s="180" customFormat="1" ht="8.4" x14ac:dyDescent="0.15">
      <c r="A32" s="106" t="s">
        <v>815</v>
      </c>
      <c r="B32" s="107" t="str">
        <f>Orçamentária!D350</f>
        <v>DIVERSOS</v>
      </c>
      <c r="C32" s="108">
        <f>Orçamentária!J428</f>
        <v>0</v>
      </c>
      <c r="D32" s="108">
        <f>Orçamentária!K428</f>
        <v>0</v>
      </c>
      <c r="E32" s="109">
        <f t="shared" ref="E32:E44" si="204">C32+D32</f>
        <v>0</v>
      </c>
      <c r="F32" s="110" t="e">
        <f t="shared" si="154"/>
        <v>#DIV/0!</v>
      </c>
      <c r="G32" s="111">
        <f t="shared" si="155"/>
        <v>0</v>
      </c>
      <c r="H32" s="112">
        <v>0</v>
      </c>
      <c r="I32" s="113">
        <f t="shared" si="156"/>
        <v>0</v>
      </c>
      <c r="J32" s="114">
        <v>0</v>
      </c>
      <c r="K32" s="111">
        <f t="shared" si="157"/>
        <v>0</v>
      </c>
      <c r="L32" s="112">
        <v>0</v>
      </c>
      <c r="M32" s="113">
        <f t="shared" si="158"/>
        <v>0</v>
      </c>
      <c r="N32" s="114">
        <v>0</v>
      </c>
      <c r="O32" s="111">
        <f t="shared" si="159"/>
        <v>0</v>
      </c>
      <c r="P32" s="112">
        <v>0</v>
      </c>
      <c r="Q32" s="113">
        <f t="shared" si="160"/>
        <v>0</v>
      </c>
      <c r="R32" s="114">
        <v>0</v>
      </c>
      <c r="S32" s="111">
        <f t="shared" si="161"/>
        <v>0</v>
      </c>
      <c r="T32" s="112">
        <v>0</v>
      </c>
      <c r="U32" s="113">
        <f t="shared" si="162"/>
        <v>0</v>
      </c>
      <c r="V32" s="114">
        <v>0</v>
      </c>
      <c r="W32" s="111">
        <f t="shared" si="163"/>
        <v>0</v>
      </c>
      <c r="X32" s="112">
        <v>0</v>
      </c>
      <c r="Y32" s="113">
        <f t="shared" si="164"/>
        <v>0</v>
      </c>
      <c r="Z32" s="114">
        <v>0</v>
      </c>
      <c r="AA32" s="111">
        <f t="shared" si="165"/>
        <v>0</v>
      </c>
      <c r="AB32" s="112">
        <v>0</v>
      </c>
      <c r="AC32" s="113">
        <f t="shared" si="166"/>
        <v>0</v>
      </c>
      <c r="AD32" s="114">
        <v>0</v>
      </c>
      <c r="AE32" s="111">
        <f t="shared" si="167"/>
        <v>0</v>
      </c>
      <c r="AF32" s="112">
        <v>0</v>
      </c>
      <c r="AG32" s="113">
        <f t="shared" si="168"/>
        <v>0</v>
      </c>
      <c r="AH32" s="114">
        <v>0</v>
      </c>
      <c r="AI32" s="111">
        <f t="shared" si="169"/>
        <v>0</v>
      </c>
      <c r="AJ32" s="112">
        <v>0</v>
      </c>
      <c r="AK32" s="113">
        <f t="shared" si="170"/>
        <v>0</v>
      </c>
      <c r="AL32" s="114">
        <v>0</v>
      </c>
      <c r="AM32" s="111">
        <f t="shared" si="171"/>
        <v>0</v>
      </c>
      <c r="AN32" s="112">
        <v>0</v>
      </c>
      <c r="AO32" s="113">
        <f t="shared" si="172"/>
        <v>0</v>
      </c>
      <c r="AP32" s="114">
        <v>0</v>
      </c>
      <c r="AQ32" s="111">
        <f t="shared" si="173"/>
        <v>0</v>
      </c>
      <c r="AR32" s="112">
        <v>0</v>
      </c>
      <c r="AS32" s="113">
        <f t="shared" si="174"/>
        <v>0</v>
      </c>
      <c r="AT32" s="114">
        <v>0</v>
      </c>
      <c r="AU32" s="111">
        <f t="shared" si="175"/>
        <v>0</v>
      </c>
      <c r="AV32" s="112">
        <v>0</v>
      </c>
      <c r="AW32" s="113">
        <f t="shared" si="176"/>
        <v>0</v>
      </c>
      <c r="AX32" s="114">
        <v>0</v>
      </c>
      <c r="AY32" s="111">
        <f t="shared" si="177"/>
        <v>0</v>
      </c>
      <c r="AZ32" s="112">
        <v>0</v>
      </c>
      <c r="BA32" s="113">
        <f t="shared" si="178"/>
        <v>0</v>
      </c>
      <c r="BB32" s="114">
        <v>0</v>
      </c>
      <c r="BC32" s="111">
        <f t="shared" si="179"/>
        <v>0</v>
      </c>
      <c r="BD32" s="112">
        <v>0</v>
      </c>
      <c r="BE32" s="113">
        <f t="shared" si="180"/>
        <v>0</v>
      </c>
      <c r="BF32" s="114">
        <v>0</v>
      </c>
      <c r="BG32" s="111">
        <f t="shared" si="181"/>
        <v>0</v>
      </c>
      <c r="BH32" s="112">
        <v>0</v>
      </c>
      <c r="BI32" s="113">
        <f t="shared" si="182"/>
        <v>0</v>
      </c>
      <c r="BJ32" s="114">
        <v>0</v>
      </c>
      <c r="BK32" s="111">
        <f t="shared" si="183"/>
        <v>0</v>
      </c>
      <c r="BL32" s="112">
        <v>0</v>
      </c>
      <c r="BM32" s="113">
        <f t="shared" si="184"/>
        <v>0</v>
      </c>
      <c r="BN32" s="114">
        <v>0</v>
      </c>
      <c r="BO32" s="111">
        <f t="shared" si="185"/>
        <v>0</v>
      </c>
      <c r="BP32" s="112">
        <v>0</v>
      </c>
      <c r="BQ32" s="113">
        <f t="shared" si="186"/>
        <v>0</v>
      </c>
      <c r="BR32" s="114">
        <v>0</v>
      </c>
      <c r="BS32" s="111">
        <f t="shared" si="187"/>
        <v>0</v>
      </c>
      <c r="BT32" s="112">
        <v>0</v>
      </c>
      <c r="BU32" s="113">
        <f t="shared" si="188"/>
        <v>0</v>
      </c>
      <c r="BV32" s="114">
        <v>0</v>
      </c>
      <c r="BW32" s="111">
        <f t="shared" si="189"/>
        <v>0</v>
      </c>
      <c r="BX32" s="112">
        <v>0</v>
      </c>
      <c r="BY32" s="113">
        <f t="shared" si="190"/>
        <v>0</v>
      </c>
      <c r="BZ32" s="114">
        <v>0</v>
      </c>
      <c r="CA32" s="111">
        <f t="shared" si="191"/>
        <v>0</v>
      </c>
      <c r="CB32" s="112">
        <v>0</v>
      </c>
      <c r="CC32" s="113">
        <f t="shared" si="192"/>
        <v>0</v>
      </c>
      <c r="CD32" s="114">
        <v>0</v>
      </c>
      <c r="CE32" s="111">
        <f t="shared" si="193"/>
        <v>0</v>
      </c>
      <c r="CF32" s="112">
        <v>0</v>
      </c>
      <c r="CG32" s="113">
        <f t="shared" si="194"/>
        <v>0</v>
      </c>
      <c r="CH32" s="114">
        <v>0</v>
      </c>
      <c r="CI32" s="111">
        <f t="shared" si="195"/>
        <v>0</v>
      </c>
      <c r="CJ32" s="112">
        <v>0</v>
      </c>
      <c r="CK32" s="113">
        <f t="shared" si="196"/>
        <v>0</v>
      </c>
      <c r="CL32" s="114">
        <v>0</v>
      </c>
      <c r="CM32" s="111">
        <f t="shared" si="197"/>
        <v>0</v>
      </c>
      <c r="CN32" s="112">
        <v>0</v>
      </c>
      <c r="CO32" s="113">
        <f t="shared" si="198"/>
        <v>0</v>
      </c>
      <c r="CP32" s="114">
        <v>0</v>
      </c>
      <c r="CQ32" s="111">
        <f t="shared" si="199"/>
        <v>0</v>
      </c>
      <c r="CR32" s="112">
        <v>0</v>
      </c>
      <c r="CS32" s="113">
        <f t="shared" si="200"/>
        <v>0</v>
      </c>
      <c r="CT32" s="114">
        <v>0</v>
      </c>
      <c r="CU32" s="111">
        <f t="shared" si="201"/>
        <v>0</v>
      </c>
      <c r="CV32" s="112">
        <v>0</v>
      </c>
      <c r="CW32" s="113">
        <f t="shared" si="202"/>
        <v>0</v>
      </c>
      <c r="CX32" s="114">
        <v>0</v>
      </c>
      <c r="CZ32" s="235">
        <f t="shared" si="99"/>
        <v>0</v>
      </c>
      <c r="DA32" s="236">
        <f t="shared" si="100"/>
        <v>0</v>
      </c>
    </row>
    <row r="33" spans="1:105" s="105" customFormat="1" ht="8.4" x14ac:dyDescent="0.15">
      <c r="A33" s="98" t="s">
        <v>1300</v>
      </c>
      <c r="B33" s="99" t="str">
        <f>Orçamentária!D430</f>
        <v>ELEVADOR</v>
      </c>
      <c r="C33" s="100">
        <f>Orçamentária!J434</f>
        <v>0</v>
      </c>
      <c r="D33" s="100">
        <f>Orçamentária!K434</f>
        <v>0</v>
      </c>
      <c r="E33" s="101">
        <f t="shared" si="204"/>
        <v>0</v>
      </c>
      <c r="F33" s="213" t="e">
        <f t="shared" si="154"/>
        <v>#DIV/0!</v>
      </c>
      <c r="G33" s="102">
        <f t="shared" si="155"/>
        <v>0</v>
      </c>
      <c r="H33" s="103">
        <v>0</v>
      </c>
      <c r="I33" s="100">
        <f t="shared" si="156"/>
        <v>0</v>
      </c>
      <c r="J33" s="104">
        <v>0</v>
      </c>
      <c r="K33" s="102">
        <f t="shared" si="157"/>
        <v>0</v>
      </c>
      <c r="L33" s="103">
        <v>0</v>
      </c>
      <c r="M33" s="100">
        <f t="shared" si="158"/>
        <v>0</v>
      </c>
      <c r="N33" s="104">
        <v>0</v>
      </c>
      <c r="O33" s="102">
        <f t="shared" si="159"/>
        <v>0</v>
      </c>
      <c r="P33" s="103">
        <v>0</v>
      </c>
      <c r="Q33" s="100">
        <f t="shared" si="160"/>
        <v>0</v>
      </c>
      <c r="R33" s="104">
        <v>0</v>
      </c>
      <c r="S33" s="102">
        <f t="shared" si="161"/>
        <v>0</v>
      </c>
      <c r="T33" s="103">
        <v>0</v>
      </c>
      <c r="U33" s="100">
        <f t="shared" si="162"/>
        <v>0</v>
      </c>
      <c r="V33" s="104">
        <v>0</v>
      </c>
      <c r="W33" s="102">
        <f t="shared" si="163"/>
        <v>0</v>
      </c>
      <c r="X33" s="103">
        <v>0</v>
      </c>
      <c r="Y33" s="100">
        <f t="shared" si="164"/>
        <v>0</v>
      </c>
      <c r="Z33" s="104">
        <v>0</v>
      </c>
      <c r="AA33" s="102">
        <f t="shared" si="165"/>
        <v>0</v>
      </c>
      <c r="AB33" s="103">
        <v>0</v>
      </c>
      <c r="AC33" s="100">
        <f t="shared" si="166"/>
        <v>0</v>
      </c>
      <c r="AD33" s="104">
        <v>0</v>
      </c>
      <c r="AE33" s="102">
        <f t="shared" si="167"/>
        <v>0</v>
      </c>
      <c r="AF33" s="103">
        <v>0</v>
      </c>
      <c r="AG33" s="100">
        <f t="shared" si="168"/>
        <v>0</v>
      </c>
      <c r="AH33" s="104">
        <v>0</v>
      </c>
      <c r="AI33" s="102">
        <f t="shared" si="169"/>
        <v>0</v>
      </c>
      <c r="AJ33" s="103">
        <v>0</v>
      </c>
      <c r="AK33" s="100">
        <f t="shared" si="170"/>
        <v>0</v>
      </c>
      <c r="AL33" s="104">
        <v>0</v>
      </c>
      <c r="AM33" s="102">
        <f t="shared" si="171"/>
        <v>0</v>
      </c>
      <c r="AN33" s="103">
        <v>0</v>
      </c>
      <c r="AO33" s="100">
        <f t="shared" si="172"/>
        <v>0</v>
      </c>
      <c r="AP33" s="104">
        <v>0</v>
      </c>
      <c r="AQ33" s="102">
        <f t="shared" si="173"/>
        <v>0</v>
      </c>
      <c r="AR33" s="103">
        <v>0</v>
      </c>
      <c r="AS33" s="100">
        <f t="shared" si="174"/>
        <v>0</v>
      </c>
      <c r="AT33" s="104">
        <v>0</v>
      </c>
      <c r="AU33" s="102">
        <f t="shared" si="175"/>
        <v>0</v>
      </c>
      <c r="AV33" s="103">
        <v>0</v>
      </c>
      <c r="AW33" s="100">
        <f t="shared" si="176"/>
        <v>0</v>
      </c>
      <c r="AX33" s="104">
        <v>0</v>
      </c>
      <c r="AY33" s="102">
        <f t="shared" si="177"/>
        <v>0</v>
      </c>
      <c r="AZ33" s="103">
        <v>0</v>
      </c>
      <c r="BA33" s="100">
        <f t="shared" si="178"/>
        <v>0</v>
      </c>
      <c r="BB33" s="104">
        <v>0</v>
      </c>
      <c r="BC33" s="102">
        <f t="shared" si="179"/>
        <v>0</v>
      </c>
      <c r="BD33" s="103">
        <v>0</v>
      </c>
      <c r="BE33" s="100">
        <f t="shared" si="180"/>
        <v>0</v>
      </c>
      <c r="BF33" s="104">
        <v>0</v>
      </c>
      <c r="BG33" s="102">
        <f t="shared" si="181"/>
        <v>0</v>
      </c>
      <c r="BH33" s="103">
        <v>0</v>
      </c>
      <c r="BI33" s="100">
        <f t="shared" si="182"/>
        <v>0</v>
      </c>
      <c r="BJ33" s="104">
        <v>0</v>
      </c>
      <c r="BK33" s="102">
        <f t="shared" si="183"/>
        <v>0</v>
      </c>
      <c r="BL33" s="103">
        <v>0</v>
      </c>
      <c r="BM33" s="100">
        <f t="shared" si="184"/>
        <v>0</v>
      </c>
      <c r="BN33" s="104">
        <v>0</v>
      </c>
      <c r="BO33" s="102">
        <f t="shared" si="185"/>
        <v>0</v>
      </c>
      <c r="BP33" s="103">
        <v>0</v>
      </c>
      <c r="BQ33" s="100">
        <f t="shared" si="186"/>
        <v>0</v>
      </c>
      <c r="BR33" s="104">
        <v>0</v>
      </c>
      <c r="BS33" s="102">
        <f t="shared" si="187"/>
        <v>0</v>
      </c>
      <c r="BT33" s="103">
        <v>0</v>
      </c>
      <c r="BU33" s="100">
        <f t="shared" si="188"/>
        <v>0</v>
      </c>
      <c r="BV33" s="104">
        <v>0</v>
      </c>
      <c r="BW33" s="102">
        <f t="shared" si="189"/>
        <v>0</v>
      </c>
      <c r="BX33" s="103">
        <v>0</v>
      </c>
      <c r="BY33" s="100">
        <f t="shared" si="190"/>
        <v>0</v>
      </c>
      <c r="BZ33" s="104">
        <v>0</v>
      </c>
      <c r="CA33" s="102">
        <f t="shared" si="191"/>
        <v>0</v>
      </c>
      <c r="CB33" s="103">
        <v>0</v>
      </c>
      <c r="CC33" s="100">
        <f t="shared" si="192"/>
        <v>0</v>
      </c>
      <c r="CD33" s="104">
        <v>0</v>
      </c>
      <c r="CE33" s="102">
        <f t="shared" si="193"/>
        <v>0</v>
      </c>
      <c r="CF33" s="103">
        <v>0</v>
      </c>
      <c r="CG33" s="100">
        <f t="shared" si="194"/>
        <v>0</v>
      </c>
      <c r="CH33" s="104">
        <v>0</v>
      </c>
      <c r="CI33" s="102">
        <f t="shared" si="195"/>
        <v>0</v>
      </c>
      <c r="CJ33" s="103">
        <v>0</v>
      </c>
      <c r="CK33" s="100">
        <f t="shared" si="196"/>
        <v>0</v>
      </c>
      <c r="CL33" s="104">
        <v>0</v>
      </c>
      <c r="CM33" s="102">
        <f t="shared" si="197"/>
        <v>0</v>
      </c>
      <c r="CN33" s="103">
        <v>0</v>
      </c>
      <c r="CO33" s="100">
        <f t="shared" si="198"/>
        <v>0</v>
      </c>
      <c r="CP33" s="104">
        <v>0</v>
      </c>
      <c r="CQ33" s="102">
        <f t="shared" si="199"/>
        <v>0</v>
      </c>
      <c r="CR33" s="103">
        <v>0</v>
      </c>
      <c r="CS33" s="100">
        <f t="shared" si="200"/>
        <v>0</v>
      </c>
      <c r="CT33" s="104">
        <v>0</v>
      </c>
      <c r="CU33" s="102">
        <f t="shared" si="201"/>
        <v>0</v>
      </c>
      <c r="CV33" s="103">
        <v>0</v>
      </c>
      <c r="CW33" s="100">
        <f t="shared" si="202"/>
        <v>0</v>
      </c>
      <c r="CX33" s="104">
        <v>0</v>
      </c>
      <c r="CZ33" s="235">
        <f t="shared" si="99"/>
        <v>0</v>
      </c>
      <c r="DA33" s="236">
        <f t="shared" si="100"/>
        <v>0</v>
      </c>
    </row>
    <row r="34" spans="1:105" s="180" customFormat="1" ht="8.4" x14ac:dyDescent="0.15">
      <c r="A34" s="106" t="s">
        <v>1385</v>
      </c>
      <c r="B34" s="107" t="str">
        <f>Orçamentária!D437</f>
        <v>ACESSIBILIDADE</v>
      </c>
      <c r="C34" s="108">
        <f>Orçamentária!J463</f>
        <v>0</v>
      </c>
      <c r="D34" s="108">
        <f>Orçamentária!K463</f>
        <v>0</v>
      </c>
      <c r="E34" s="109">
        <f t="shared" si="204"/>
        <v>0</v>
      </c>
      <c r="F34" s="110" t="e">
        <f t="shared" si="154"/>
        <v>#DIV/0!</v>
      </c>
      <c r="G34" s="111">
        <f t="shared" si="155"/>
        <v>0</v>
      </c>
      <c r="H34" s="112">
        <v>0</v>
      </c>
      <c r="I34" s="113">
        <f t="shared" si="156"/>
        <v>0</v>
      </c>
      <c r="J34" s="114">
        <v>0</v>
      </c>
      <c r="K34" s="111">
        <f t="shared" si="157"/>
        <v>0</v>
      </c>
      <c r="L34" s="112">
        <v>0</v>
      </c>
      <c r="M34" s="113">
        <f t="shared" si="158"/>
        <v>0</v>
      </c>
      <c r="N34" s="114">
        <v>0</v>
      </c>
      <c r="O34" s="111">
        <f t="shared" si="159"/>
        <v>0</v>
      </c>
      <c r="P34" s="112">
        <v>0</v>
      </c>
      <c r="Q34" s="113">
        <f t="shared" si="160"/>
        <v>0</v>
      </c>
      <c r="R34" s="114">
        <v>0</v>
      </c>
      <c r="S34" s="111">
        <f t="shared" si="161"/>
        <v>0</v>
      </c>
      <c r="T34" s="112">
        <v>0</v>
      </c>
      <c r="U34" s="113">
        <f t="shared" si="162"/>
        <v>0</v>
      </c>
      <c r="V34" s="114">
        <v>0</v>
      </c>
      <c r="W34" s="111">
        <f t="shared" si="163"/>
        <v>0</v>
      </c>
      <c r="X34" s="112">
        <v>0</v>
      </c>
      <c r="Y34" s="113">
        <f t="shared" si="164"/>
        <v>0</v>
      </c>
      <c r="Z34" s="114">
        <v>0</v>
      </c>
      <c r="AA34" s="111">
        <f t="shared" si="165"/>
        <v>0</v>
      </c>
      <c r="AB34" s="112">
        <v>0</v>
      </c>
      <c r="AC34" s="113">
        <f t="shared" si="166"/>
        <v>0</v>
      </c>
      <c r="AD34" s="114">
        <v>0</v>
      </c>
      <c r="AE34" s="111">
        <f t="shared" si="167"/>
        <v>0</v>
      </c>
      <c r="AF34" s="112">
        <v>0</v>
      </c>
      <c r="AG34" s="113">
        <f t="shared" si="168"/>
        <v>0</v>
      </c>
      <c r="AH34" s="114">
        <v>0</v>
      </c>
      <c r="AI34" s="111">
        <f t="shared" si="169"/>
        <v>0</v>
      </c>
      <c r="AJ34" s="112">
        <v>0</v>
      </c>
      <c r="AK34" s="113">
        <f t="shared" si="170"/>
        <v>0</v>
      </c>
      <c r="AL34" s="114">
        <v>0</v>
      </c>
      <c r="AM34" s="111">
        <f t="shared" si="171"/>
        <v>0</v>
      </c>
      <c r="AN34" s="112">
        <v>0</v>
      </c>
      <c r="AO34" s="113">
        <f t="shared" si="172"/>
        <v>0</v>
      </c>
      <c r="AP34" s="114">
        <v>0</v>
      </c>
      <c r="AQ34" s="111">
        <f t="shared" si="173"/>
        <v>0</v>
      </c>
      <c r="AR34" s="112">
        <v>0</v>
      </c>
      <c r="AS34" s="113">
        <f t="shared" si="174"/>
        <v>0</v>
      </c>
      <c r="AT34" s="114">
        <v>0</v>
      </c>
      <c r="AU34" s="111">
        <f t="shared" si="175"/>
        <v>0</v>
      </c>
      <c r="AV34" s="112">
        <v>0</v>
      </c>
      <c r="AW34" s="113">
        <f t="shared" si="176"/>
        <v>0</v>
      </c>
      <c r="AX34" s="114">
        <v>0</v>
      </c>
      <c r="AY34" s="111">
        <f t="shared" si="177"/>
        <v>0</v>
      </c>
      <c r="AZ34" s="112">
        <v>0</v>
      </c>
      <c r="BA34" s="113">
        <f t="shared" si="178"/>
        <v>0</v>
      </c>
      <c r="BB34" s="114">
        <v>0</v>
      </c>
      <c r="BC34" s="111">
        <f t="shared" si="179"/>
        <v>0</v>
      </c>
      <c r="BD34" s="112">
        <v>0</v>
      </c>
      <c r="BE34" s="113">
        <f t="shared" si="180"/>
        <v>0</v>
      </c>
      <c r="BF34" s="114">
        <v>0</v>
      </c>
      <c r="BG34" s="111">
        <f t="shared" si="181"/>
        <v>0</v>
      </c>
      <c r="BH34" s="112">
        <v>0</v>
      </c>
      <c r="BI34" s="113">
        <f t="shared" si="182"/>
        <v>0</v>
      </c>
      <c r="BJ34" s="114">
        <v>0</v>
      </c>
      <c r="BK34" s="111">
        <f t="shared" si="183"/>
        <v>0</v>
      </c>
      <c r="BL34" s="112">
        <v>0</v>
      </c>
      <c r="BM34" s="113">
        <f t="shared" si="184"/>
        <v>0</v>
      </c>
      <c r="BN34" s="114">
        <v>0</v>
      </c>
      <c r="BO34" s="111">
        <f t="shared" si="185"/>
        <v>0</v>
      </c>
      <c r="BP34" s="112">
        <v>0</v>
      </c>
      <c r="BQ34" s="113">
        <f t="shared" si="186"/>
        <v>0</v>
      </c>
      <c r="BR34" s="114">
        <v>0</v>
      </c>
      <c r="BS34" s="111">
        <f t="shared" si="187"/>
        <v>0</v>
      </c>
      <c r="BT34" s="112">
        <v>0</v>
      </c>
      <c r="BU34" s="113">
        <f t="shared" si="188"/>
        <v>0</v>
      </c>
      <c r="BV34" s="114">
        <v>0</v>
      </c>
      <c r="BW34" s="111">
        <f t="shared" si="189"/>
        <v>0</v>
      </c>
      <c r="BX34" s="112">
        <v>0</v>
      </c>
      <c r="BY34" s="113">
        <f t="shared" si="190"/>
        <v>0</v>
      </c>
      <c r="BZ34" s="114">
        <v>0</v>
      </c>
      <c r="CA34" s="111">
        <f t="shared" si="191"/>
        <v>0</v>
      </c>
      <c r="CB34" s="112">
        <v>0</v>
      </c>
      <c r="CC34" s="113">
        <f t="shared" si="192"/>
        <v>0</v>
      </c>
      <c r="CD34" s="114">
        <v>0</v>
      </c>
      <c r="CE34" s="111">
        <f t="shared" si="193"/>
        <v>0</v>
      </c>
      <c r="CF34" s="112">
        <v>0</v>
      </c>
      <c r="CG34" s="113">
        <f t="shared" si="194"/>
        <v>0</v>
      </c>
      <c r="CH34" s="114">
        <v>0</v>
      </c>
      <c r="CI34" s="111">
        <f t="shared" si="195"/>
        <v>0</v>
      </c>
      <c r="CJ34" s="112">
        <v>0</v>
      </c>
      <c r="CK34" s="113">
        <f t="shared" si="196"/>
        <v>0</v>
      </c>
      <c r="CL34" s="114">
        <v>0</v>
      </c>
      <c r="CM34" s="111">
        <f t="shared" si="197"/>
        <v>0</v>
      </c>
      <c r="CN34" s="112">
        <v>0</v>
      </c>
      <c r="CO34" s="113">
        <f t="shared" si="198"/>
        <v>0</v>
      </c>
      <c r="CP34" s="114">
        <v>0</v>
      </c>
      <c r="CQ34" s="111">
        <f t="shared" si="199"/>
        <v>0</v>
      </c>
      <c r="CR34" s="112">
        <v>0</v>
      </c>
      <c r="CS34" s="113">
        <f t="shared" si="200"/>
        <v>0</v>
      </c>
      <c r="CT34" s="114">
        <v>0</v>
      </c>
      <c r="CU34" s="111">
        <f t="shared" si="201"/>
        <v>0</v>
      </c>
      <c r="CV34" s="112">
        <v>0</v>
      </c>
      <c r="CW34" s="113">
        <f t="shared" si="202"/>
        <v>0</v>
      </c>
      <c r="CX34" s="114">
        <v>0</v>
      </c>
      <c r="CZ34" s="235">
        <f t="shared" si="99"/>
        <v>0</v>
      </c>
      <c r="DA34" s="236">
        <f t="shared" si="100"/>
        <v>0</v>
      </c>
    </row>
    <row r="35" spans="1:105" s="299" customFormat="1" ht="18" customHeight="1" x14ac:dyDescent="0.15">
      <c r="A35" s="291">
        <v>5</v>
      </c>
      <c r="B35" s="292" t="str">
        <f>Orçamentária!D465</f>
        <v>ELÉTRICA</v>
      </c>
      <c r="C35" s="293"/>
      <c r="D35" s="293"/>
      <c r="E35" s="294"/>
      <c r="F35" s="295"/>
      <c r="G35" s="296"/>
      <c r="H35" s="297"/>
      <c r="I35" s="293"/>
      <c r="J35" s="298"/>
      <c r="K35" s="296"/>
      <c r="L35" s="297"/>
      <c r="M35" s="293"/>
      <c r="N35" s="298"/>
      <c r="O35" s="296"/>
      <c r="P35" s="297"/>
      <c r="Q35" s="293"/>
      <c r="R35" s="298"/>
      <c r="S35" s="296"/>
      <c r="T35" s="297"/>
      <c r="U35" s="293"/>
      <c r="V35" s="298"/>
      <c r="W35" s="296"/>
      <c r="X35" s="297"/>
      <c r="Y35" s="293"/>
      <c r="Z35" s="298"/>
      <c r="AA35" s="296"/>
      <c r="AB35" s="297"/>
      <c r="AC35" s="293"/>
      <c r="AD35" s="298"/>
      <c r="AE35" s="296"/>
      <c r="AF35" s="297"/>
      <c r="AG35" s="293"/>
      <c r="AH35" s="298"/>
      <c r="AI35" s="296"/>
      <c r="AJ35" s="297"/>
      <c r="AK35" s="293"/>
      <c r="AL35" s="298"/>
      <c r="AM35" s="296"/>
      <c r="AN35" s="297"/>
      <c r="AO35" s="293"/>
      <c r="AP35" s="298"/>
      <c r="AQ35" s="296"/>
      <c r="AR35" s="297"/>
      <c r="AS35" s="293"/>
      <c r="AT35" s="298"/>
      <c r="AU35" s="296"/>
      <c r="AV35" s="297"/>
      <c r="AW35" s="293"/>
      <c r="AX35" s="298"/>
      <c r="AY35" s="296"/>
      <c r="AZ35" s="297"/>
      <c r="BA35" s="293"/>
      <c r="BB35" s="298"/>
      <c r="BC35" s="296"/>
      <c r="BD35" s="297"/>
      <c r="BE35" s="293"/>
      <c r="BF35" s="298"/>
      <c r="BG35" s="296"/>
      <c r="BH35" s="297"/>
      <c r="BI35" s="293"/>
      <c r="BJ35" s="298"/>
      <c r="BK35" s="296"/>
      <c r="BL35" s="297"/>
      <c r="BM35" s="293"/>
      <c r="BN35" s="298"/>
      <c r="BO35" s="296"/>
      <c r="BP35" s="297"/>
      <c r="BQ35" s="293"/>
      <c r="BR35" s="298"/>
      <c r="BS35" s="296"/>
      <c r="BT35" s="297"/>
      <c r="BU35" s="293"/>
      <c r="BV35" s="298"/>
      <c r="BW35" s="296"/>
      <c r="BX35" s="297"/>
      <c r="BY35" s="293"/>
      <c r="BZ35" s="298"/>
      <c r="CA35" s="296"/>
      <c r="CB35" s="297"/>
      <c r="CC35" s="293"/>
      <c r="CD35" s="298"/>
      <c r="CE35" s="296"/>
      <c r="CF35" s="297"/>
      <c r="CG35" s="293"/>
      <c r="CH35" s="298"/>
      <c r="CI35" s="296"/>
      <c r="CJ35" s="297"/>
      <c r="CK35" s="293"/>
      <c r="CL35" s="298"/>
      <c r="CM35" s="296"/>
      <c r="CN35" s="297"/>
      <c r="CO35" s="293"/>
      <c r="CP35" s="298"/>
      <c r="CQ35" s="296"/>
      <c r="CR35" s="297"/>
      <c r="CS35" s="293"/>
      <c r="CT35" s="298"/>
      <c r="CU35" s="296"/>
      <c r="CV35" s="297"/>
      <c r="CW35" s="293"/>
      <c r="CX35" s="298"/>
      <c r="CZ35" s="289"/>
      <c r="DA35" s="290"/>
    </row>
    <row r="36" spans="1:105" s="180" customFormat="1" ht="8.4" x14ac:dyDescent="0.15">
      <c r="A36" s="106" t="s">
        <v>47</v>
      </c>
      <c r="B36" s="107" t="str">
        <f>Orçamentária!D466</f>
        <v>TRANSFORMADOR DE DISTRIBUIÇÃO</v>
      </c>
      <c r="C36" s="108">
        <f>Orçamentária!J468</f>
        <v>0</v>
      </c>
      <c r="D36" s="108">
        <f>Orçamentária!K468</f>
        <v>0</v>
      </c>
      <c r="E36" s="109">
        <f t="shared" ref="E36:E42" si="205">C36+D36</f>
        <v>0</v>
      </c>
      <c r="F36" s="110" t="e">
        <f>+E36/E$97*100</f>
        <v>#DIV/0!</v>
      </c>
      <c r="G36" s="111">
        <f t="shared" ref="G36:G42" si="206">H36*$C36</f>
        <v>0</v>
      </c>
      <c r="H36" s="112">
        <v>0</v>
      </c>
      <c r="I36" s="113">
        <f t="shared" ref="I36:I42" si="207">J36*$D36</f>
        <v>0</v>
      </c>
      <c r="J36" s="114">
        <v>0</v>
      </c>
      <c r="K36" s="111">
        <f t="shared" ref="K36:K42" si="208">L36*$C36</f>
        <v>0</v>
      </c>
      <c r="L36" s="112">
        <v>0</v>
      </c>
      <c r="M36" s="113">
        <f t="shared" ref="M36:M42" si="209">N36*$D36</f>
        <v>0</v>
      </c>
      <c r="N36" s="114">
        <v>0</v>
      </c>
      <c r="O36" s="111">
        <f t="shared" ref="O36:O42" si="210">P36*$C36</f>
        <v>0</v>
      </c>
      <c r="P36" s="112">
        <v>0</v>
      </c>
      <c r="Q36" s="113">
        <f t="shared" ref="Q36:Q42" si="211">R36*$D36</f>
        <v>0</v>
      </c>
      <c r="R36" s="114">
        <v>0</v>
      </c>
      <c r="S36" s="111">
        <f t="shared" ref="S36:S42" si="212">T36*$C36</f>
        <v>0</v>
      </c>
      <c r="T36" s="112">
        <v>0</v>
      </c>
      <c r="U36" s="113">
        <f t="shared" ref="U36:U42" si="213">V36*$D36</f>
        <v>0</v>
      </c>
      <c r="V36" s="114">
        <v>0</v>
      </c>
      <c r="W36" s="111">
        <f t="shared" ref="W36:W42" si="214">X36*$C36</f>
        <v>0</v>
      </c>
      <c r="X36" s="112">
        <v>0</v>
      </c>
      <c r="Y36" s="113">
        <f t="shared" ref="Y36:Y42" si="215">Z36*$D36</f>
        <v>0</v>
      </c>
      <c r="Z36" s="114">
        <v>0</v>
      </c>
      <c r="AA36" s="111">
        <f t="shared" ref="AA36:AA42" si="216">AB36*$C36</f>
        <v>0</v>
      </c>
      <c r="AB36" s="112">
        <v>0</v>
      </c>
      <c r="AC36" s="113">
        <f t="shared" ref="AC36:AC42" si="217">AD36*$D36</f>
        <v>0</v>
      </c>
      <c r="AD36" s="114">
        <v>0</v>
      </c>
      <c r="AE36" s="111">
        <f t="shared" ref="AE36:AE42" si="218">AF36*$C36</f>
        <v>0</v>
      </c>
      <c r="AF36" s="112">
        <v>0</v>
      </c>
      <c r="AG36" s="113">
        <f t="shared" ref="AG36:AG42" si="219">AH36*$D36</f>
        <v>0</v>
      </c>
      <c r="AH36" s="114">
        <v>0</v>
      </c>
      <c r="AI36" s="111">
        <f t="shared" ref="AI36:AI42" si="220">AJ36*$C36</f>
        <v>0</v>
      </c>
      <c r="AJ36" s="112">
        <v>0</v>
      </c>
      <c r="AK36" s="113">
        <f t="shared" ref="AK36:AK42" si="221">AL36*$D36</f>
        <v>0</v>
      </c>
      <c r="AL36" s="114">
        <v>0</v>
      </c>
      <c r="AM36" s="111">
        <f t="shared" ref="AM36:AM42" si="222">AN36*$C36</f>
        <v>0</v>
      </c>
      <c r="AN36" s="112">
        <v>0</v>
      </c>
      <c r="AO36" s="113">
        <f t="shared" ref="AO36:AO42" si="223">AP36*$D36</f>
        <v>0</v>
      </c>
      <c r="AP36" s="114">
        <v>0</v>
      </c>
      <c r="AQ36" s="111">
        <f t="shared" ref="AQ36:AQ42" si="224">AR36*$C36</f>
        <v>0</v>
      </c>
      <c r="AR36" s="112">
        <v>0</v>
      </c>
      <c r="AS36" s="113">
        <f t="shared" ref="AS36:AS42" si="225">AT36*$D36</f>
        <v>0</v>
      </c>
      <c r="AT36" s="114">
        <v>0</v>
      </c>
      <c r="AU36" s="111">
        <f t="shared" ref="AU36:AU42" si="226">AV36*$C36</f>
        <v>0</v>
      </c>
      <c r="AV36" s="112">
        <v>0</v>
      </c>
      <c r="AW36" s="113">
        <f t="shared" ref="AW36:AW42" si="227">AX36*$D36</f>
        <v>0</v>
      </c>
      <c r="AX36" s="114">
        <v>0</v>
      </c>
      <c r="AY36" s="111">
        <f t="shared" ref="AY36:AY42" si="228">AZ36*$C36</f>
        <v>0</v>
      </c>
      <c r="AZ36" s="112">
        <v>0</v>
      </c>
      <c r="BA36" s="113">
        <f t="shared" ref="BA36:BA42" si="229">BB36*$D36</f>
        <v>0</v>
      </c>
      <c r="BB36" s="114">
        <v>0</v>
      </c>
      <c r="BC36" s="111">
        <f t="shared" ref="BC36:BC42" si="230">BD36*$C36</f>
        <v>0</v>
      </c>
      <c r="BD36" s="112">
        <v>0</v>
      </c>
      <c r="BE36" s="113">
        <f t="shared" ref="BE36:BE42" si="231">BF36*$D36</f>
        <v>0</v>
      </c>
      <c r="BF36" s="114">
        <v>0</v>
      </c>
      <c r="BG36" s="111">
        <f t="shared" ref="BG36:BG42" si="232">BH36*$C36</f>
        <v>0</v>
      </c>
      <c r="BH36" s="112">
        <v>0</v>
      </c>
      <c r="BI36" s="113">
        <f t="shared" ref="BI36:BI42" si="233">BJ36*$D36</f>
        <v>0</v>
      </c>
      <c r="BJ36" s="114">
        <v>0</v>
      </c>
      <c r="BK36" s="111">
        <f t="shared" ref="BK36:BK42" si="234">BL36*$C36</f>
        <v>0</v>
      </c>
      <c r="BL36" s="112">
        <v>0</v>
      </c>
      <c r="BM36" s="113">
        <f t="shared" ref="BM36:BM42" si="235">BN36*$D36</f>
        <v>0</v>
      </c>
      <c r="BN36" s="114">
        <v>0</v>
      </c>
      <c r="BO36" s="111">
        <f t="shared" ref="BO36:BO42" si="236">BP36*$C36</f>
        <v>0</v>
      </c>
      <c r="BP36" s="112">
        <v>0</v>
      </c>
      <c r="BQ36" s="113">
        <f t="shared" ref="BQ36:BQ42" si="237">BR36*$D36</f>
        <v>0</v>
      </c>
      <c r="BR36" s="114">
        <v>0</v>
      </c>
      <c r="BS36" s="111">
        <f t="shared" ref="BS36:BS42" si="238">BT36*$C36</f>
        <v>0</v>
      </c>
      <c r="BT36" s="112">
        <v>0</v>
      </c>
      <c r="BU36" s="113">
        <f t="shared" ref="BU36:BU42" si="239">BV36*$D36</f>
        <v>0</v>
      </c>
      <c r="BV36" s="114">
        <v>0</v>
      </c>
      <c r="BW36" s="111">
        <f t="shared" ref="BW36:BW42" si="240">BX36*$C36</f>
        <v>0</v>
      </c>
      <c r="BX36" s="112">
        <v>0</v>
      </c>
      <c r="BY36" s="113">
        <f t="shared" ref="BY36:BY42" si="241">BZ36*$D36</f>
        <v>0</v>
      </c>
      <c r="BZ36" s="114">
        <v>0</v>
      </c>
      <c r="CA36" s="111">
        <f t="shared" ref="CA36:CA42" si="242">CB36*$C36</f>
        <v>0</v>
      </c>
      <c r="CB36" s="112">
        <v>0</v>
      </c>
      <c r="CC36" s="113">
        <f t="shared" ref="CC36:CC42" si="243">CD36*$D36</f>
        <v>0</v>
      </c>
      <c r="CD36" s="114">
        <v>0</v>
      </c>
      <c r="CE36" s="111">
        <f t="shared" ref="CE36:CE42" si="244">CF36*$C36</f>
        <v>0</v>
      </c>
      <c r="CF36" s="112">
        <v>0</v>
      </c>
      <c r="CG36" s="113">
        <f t="shared" ref="CG36:CG42" si="245">CH36*$D36</f>
        <v>0</v>
      </c>
      <c r="CH36" s="114">
        <v>0</v>
      </c>
      <c r="CI36" s="111">
        <f t="shared" ref="CI36:CI42" si="246">CJ36*$C36</f>
        <v>0</v>
      </c>
      <c r="CJ36" s="112">
        <v>0</v>
      </c>
      <c r="CK36" s="113">
        <f t="shared" ref="CK36:CK42" si="247">CL36*$D36</f>
        <v>0</v>
      </c>
      <c r="CL36" s="114">
        <v>0</v>
      </c>
      <c r="CM36" s="111">
        <f t="shared" ref="CM36:CM42" si="248">CN36*$C36</f>
        <v>0</v>
      </c>
      <c r="CN36" s="112">
        <v>0</v>
      </c>
      <c r="CO36" s="113">
        <f t="shared" ref="CO36:CO42" si="249">CP36*$D36</f>
        <v>0</v>
      </c>
      <c r="CP36" s="114">
        <v>0</v>
      </c>
      <c r="CQ36" s="111">
        <f t="shared" ref="CQ36:CQ42" si="250">CR36*$C36</f>
        <v>0</v>
      </c>
      <c r="CR36" s="112">
        <v>0</v>
      </c>
      <c r="CS36" s="113">
        <f t="shared" ref="CS36:CS42" si="251">CT36*$D36</f>
        <v>0</v>
      </c>
      <c r="CT36" s="114">
        <v>0</v>
      </c>
      <c r="CU36" s="111">
        <f t="shared" ref="CU36:CU42" si="252">CV36*$C36</f>
        <v>0</v>
      </c>
      <c r="CV36" s="112">
        <v>0</v>
      </c>
      <c r="CW36" s="113">
        <f t="shared" ref="CW36:CW42" si="253">CX36*$D36</f>
        <v>0</v>
      </c>
      <c r="CX36" s="114">
        <v>0</v>
      </c>
      <c r="CZ36" s="235">
        <f t="shared" ref="CZ36:CZ42" si="254">H36+L36+P36+T36+X36+AB36+AF36+AJ36+AN36+AR36+AV36+AZ36+BD36+BH36+BL36+BP36+BT36+BX36+CB36+CF36+CJ36+CN36+CR36+CV36</f>
        <v>0</v>
      </c>
      <c r="DA36" s="236">
        <f t="shared" ref="DA36:DA42" si="255">J36+N36+R36+V36+Z36+AD36+AH36+AL36+AP36+AT36+AX36+BB36+BF36+BJ36+BN36+BR36+BV36+BZ36+CD36+CH36+CL36+CP36+CT36+CX36</f>
        <v>0</v>
      </c>
    </row>
    <row r="37" spans="1:105" s="105" customFormat="1" ht="8.4" x14ac:dyDescent="0.15">
      <c r="A37" s="98" t="s">
        <v>48</v>
      </c>
      <c r="B37" s="99" t="str">
        <f>Orçamentária!D470</f>
        <v>QUADROS</v>
      </c>
      <c r="C37" s="100">
        <f>Orçamentária!J475</f>
        <v>0</v>
      </c>
      <c r="D37" s="100">
        <f>Orçamentária!K475</f>
        <v>0</v>
      </c>
      <c r="E37" s="101">
        <f t="shared" si="205"/>
        <v>0</v>
      </c>
      <c r="F37" s="213" t="e">
        <f>+E37/E$97*100</f>
        <v>#DIV/0!</v>
      </c>
      <c r="G37" s="102">
        <f t="shared" si="206"/>
        <v>0</v>
      </c>
      <c r="H37" s="103">
        <v>0</v>
      </c>
      <c r="I37" s="100">
        <f t="shared" si="207"/>
        <v>0</v>
      </c>
      <c r="J37" s="104">
        <v>0</v>
      </c>
      <c r="K37" s="102">
        <f t="shared" si="208"/>
        <v>0</v>
      </c>
      <c r="L37" s="103">
        <v>0</v>
      </c>
      <c r="M37" s="100">
        <f t="shared" si="209"/>
        <v>0</v>
      </c>
      <c r="N37" s="104">
        <v>0</v>
      </c>
      <c r="O37" s="102">
        <f t="shared" si="210"/>
        <v>0</v>
      </c>
      <c r="P37" s="103">
        <v>0</v>
      </c>
      <c r="Q37" s="100">
        <f t="shared" si="211"/>
        <v>0</v>
      </c>
      <c r="R37" s="104">
        <v>0</v>
      </c>
      <c r="S37" s="102">
        <f t="shared" si="212"/>
        <v>0</v>
      </c>
      <c r="T37" s="103">
        <v>0</v>
      </c>
      <c r="U37" s="100">
        <f t="shared" si="213"/>
        <v>0</v>
      </c>
      <c r="V37" s="104">
        <v>0</v>
      </c>
      <c r="W37" s="102">
        <f t="shared" si="214"/>
        <v>0</v>
      </c>
      <c r="X37" s="103">
        <v>0</v>
      </c>
      <c r="Y37" s="100">
        <f t="shared" si="215"/>
        <v>0</v>
      </c>
      <c r="Z37" s="104">
        <v>0</v>
      </c>
      <c r="AA37" s="102">
        <f t="shared" si="216"/>
        <v>0</v>
      </c>
      <c r="AB37" s="103">
        <v>0</v>
      </c>
      <c r="AC37" s="100">
        <f t="shared" si="217"/>
        <v>0</v>
      </c>
      <c r="AD37" s="104">
        <v>0</v>
      </c>
      <c r="AE37" s="102">
        <f t="shared" si="218"/>
        <v>0</v>
      </c>
      <c r="AF37" s="103">
        <v>0</v>
      </c>
      <c r="AG37" s="100">
        <f t="shared" si="219"/>
        <v>0</v>
      </c>
      <c r="AH37" s="104">
        <v>0</v>
      </c>
      <c r="AI37" s="102">
        <f t="shared" si="220"/>
        <v>0</v>
      </c>
      <c r="AJ37" s="103">
        <v>0</v>
      </c>
      <c r="AK37" s="100">
        <f t="shared" si="221"/>
        <v>0</v>
      </c>
      <c r="AL37" s="104">
        <v>0</v>
      </c>
      <c r="AM37" s="102">
        <f t="shared" si="222"/>
        <v>0</v>
      </c>
      <c r="AN37" s="103">
        <v>0</v>
      </c>
      <c r="AO37" s="100">
        <f t="shared" si="223"/>
        <v>0</v>
      </c>
      <c r="AP37" s="104">
        <v>0</v>
      </c>
      <c r="AQ37" s="102">
        <f t="shared" si="224"/>
        <v>0</v>
      </c>
      <c r="AR37" s="103">
        <v>0</v>
      </c>
      <c r="AS37" s="100">
        <f t="shared" si="225"/>
        <v>0</v>
      </c>
      <c r="AT37" s="104">
        <v>0</v>
      </c>
      <c r="AU37" s="102">
        <f t="shared" si="226"/>
        <v>0</v>
      </c>
      <c r="AV37" s="103">
        <v>0</v>
      </c>
      <c r="AW37" s="100">
        <f t="shared" si="227"/>
        <v>0</v>
      </c>
      <c r="AX37" s="104">
        <v>0</v>
      </c>
      <c r="AY37" s="102">
        <f t="shared" si="228"/>
        <v>0</v>
      </c>
      <c r="AZ37" s="103">
        <v>0</v>
      </c>
      <c r="BA37" s="100">
        <f t="shared" si="229"/>
        <v>0</v>
      </c>
      <c r="BB37" s="104">
        <v>0</v>
      </c>
      <c r="BC37" s="102">
        <f t="shared" si="230"/>
        <v>0</v>
      </c>
      <c r="BD37" s="103">
        <v>0</v>
      </c>
      <c r="BE37" s="100">
        <f t="shared" si="231"/>
        <v>0</v>
      </c>
      <c r="BF37" s="104">
        <v>0</v>
      </c>
      <c r="BG37" s="102">
        <f t="shared" si="232"/>
        <v>0</v>
      </c>
      <c r="BH37" s="103">
        <v>0</v>
      </c>
      <c r="BI37" s="100">
        <f t="shared" si="233"/>
        <v>0</v>
      </c>
      <c r="BJ37" s="104">
        <v>0</v>
      </c>
      <c r="BK37" s="102">
        <f t="shared" si="234"/>
        <v>0</v>
      </c>
      <c r="BL37" s="103">
        <v>0</v>
      </c>
      <c r="BM37" s="100">
        <f t="shared" si="235"/>
        <v>0</v>
      </c>
      <c r="BN37" s="104">
        <v>0</v>
      </c>
      <c r="BO37" s="102">
        <f t="shared" si="236"/>
        <v>0</v>
      </c>
      <c r="BP37" s="103">
        <v>0</v>
      </c>
      <c r="BQ37" s="100">
        <f t="shared" si="237"/>
        <v>0</v>
      </c>
      <c r="BR37" s="104">
        <v>0</v>
      </c>
      <c r="BS37" s="102">
        <f t="shared" si="238"/>
        <v>0</v>
      </c>
      <c r="BT37" s="103">
        <v>0</v>
      </c>
      <c r="BU37" s="100">
        <f t="shared" si="239"/>
        <v>0</v>
      </c>
      <c r="BV37" s="104">
        <v>0</v>
      </c>
      <c r="BW37" s="102">
        <f t="shared" si="240"/>
        <v>0</v>
      </c>
      <c r="BX37" s="103">
        <v>0</v>
      </c>
      <c r="BY37" s="100">
        <f t="shared" si="241"/>
        <v>0</v>
      </c>
      <c r="BZ37" s="104">
        <v>0</v>
      </c>
      <c r="CA37" s="102">
        <f t="shared" si="242"/>
        <v>0</v>
      </c>
      <c r="CB37" s="103">
        <v>0</v>
      </c>
      <c r="CC37" s="100">
        <f t="shared" si="243"/>
        <v>0</v>
      </c>
      <c r="CD37" s="104">
        <v>0</v>
      </c>
      <c r="CE37" s="102">
        <f t="shared" si="244"/>
        <v>0</v>
      </c>
      <c r="CF37" s="103">
        <v>0</v>
      </c>
      <c r="CG37" s="100">
        <f t="shared" si="245"/>
        <v>0</v>
      </c>
      <c r="CH37" s="104">
        <v>0</v>
      </c>
      <c r="CI37" s="102">
        <f t="shared" si="246"/>
        <v>0</v>
      </c>
      <c r="CJ37" s="103">
        <v>0</v>
      </c>
      <c r="CK37" s="100">
        <f t="shared" si="247"/>
        <v>0</v>
      </c>
      <c r="CL37" s="104">
        <v>0</v>
      </c>
      <c r="CM37" s="102">
        <f t="shared" si="248"/>
        <v>0</v>
      </c>
      <c r="CN37" s="103">
        <v>0</v>
      </c>
      <c r="CO37" s="100">
        <f t="shared" si="249"/>
        <v>0</v>
      </c>
      <c r="CP37" s="104">
        <v>0</v>
      </c>
      <c r="CQ37" s="102">
        <f t="shared" si="250"/>
        <v>0</v>
      </c>
      <c r="CR37" s="103">
        <v>0</v>
      </c>
      <c r="CS37" s="100">
        <f t="shared" si="251"/>
        <v>0</v>
      </c>
      <c r="CT37" s="104">
        <v>0</v>
      </c>
      <c r="CU37" s="102">
        <f t="shared" si="252"/>
        <v>0</v>
      </c>
      <c r="CV37" s="103">
        <v>0</v>
      </c>
      <c r="CW37" s="100">
        <f t="shared" si="253"/>
        <v>0</v>
      </c>
      <c r="CX37" s="104">
        <v>0</v>
      </c>
      <c r="CZ37" s="235">
        <f t="shared" si="254"/>
        <v>0</v>
      </c>
      <c r="DA37" s="236">
        <f t="shared" si="255"/>
        <v>0</v>
      </c>
    </row>
    <row r="38" spans="1:105" s="180" customFormat="1" ht="8.4" x14ac:dyDescent="0.15">
      <c r="A38" s="106" t="s">
        <v>665</v>
      </c>
      <c r="B38" s="107" t="str">
        <f>Orçamentária!D478</f>
        <v>DISJUNTORES</v>
      </c>
      <c r="C38" s="108">
        <f>Orçamentária!J496</f>
        <v>0</v>
      </c>
      <c r="D38" s="108">
        <f>Orçamentária!K496</f>
        <v>0</v>
      </c>
      <c r="E38" s="109">
        <f t="shared" si="205"/>
        <v>0</v>
      </c>
      <c r="F38" s="110" t="e">
        <f>+E38/E45*100</f>
        <v>#DIV/0!</v>
      </c>
      <c r="G38" s="111">
        <f t="shared" si="206"/>
        <v>0</v>
      </c>
      <c r="H38" s="112">
        <v>0</v>
      </c>
      <c r="I38" s="113">
        <f t="shared" si="207"/>
        <v>0</v>
      </c>
      <c r="J38" s="114">
        <v>0</v>
      </c>
      <c r="K38" s="111">
        <f t="shared" si="208"/>
        <v>0</v>
      </c>
      <c r="L38" s="112">
        <v>0</v>
      </c>
      <c r="M38" s="113">
        <f t="shared" si="209"/>
        <v>0</v>
      </c>
      <c r="N38" s="114">
        <v>0</v>
      </c>
      <c r="O38" s="111">
        <f t="shared" si="210"/>
        <v>0</v>
      </c>
      <c r="P38" s="112">
        <v>0</v>
      </c>
      <c r="Q38" s="113">
        <f t="shared" si="211"/>
        <v>0</v>
      </c>
      <c r="R38" s="114">
        <v>0</v>
      </c>
      <c r="S38" s="111">
        <f t="shared" si="212"/>
        <v>0</v>
      </c>
      <c r="T38" s="112">
        <v>0</v>
      </c>
      <c r="U38" s="113">
        <f t="shared" si="213"/>
        <v>0</v>
      </c>
      <c r="V38" s="114">
        <v>0</v>
      </c>
      <c r="W38" s="111">
        <f t="shared" si="214"/>
        <v>0</v>
      </c>
      <c r="X38" s="112">
        <v>0</v>
      </c>
      <c r="Y38" s="113">
        <f t="shared" si="215"/>
        <v>0</v>
      </c>
      <c r="Z38" s="114">
        <v>0</v>
      </c>
      <c r="AA38" s="111">
        <f t="shared" si="216"/>
        <v>0</v>
      </c>
      <c r="AB38" s="112">
        <v>0</v>
      </c>
      <c r="AC38" s="113">
        <f t="shared" si="217"/>
        <v>0</v>
      </c>
      <c r="AD38" s="114">
        <v>0</v>
      </c>
      <c r="AE38" s="111">
        <f t="shared" si="218"/>
        <v>0</v>
      </c>
      <c r="AF38" s="112">
        <v>0</v>
      </c>
      <c r="AG38" s="113">
        <f t="shared" si="219"/>
        <v>0</v>
      </c>
      <c r="AH38" s="114">
        <v>0</v>
      </c>
      <c r="AI38" s="111">
        <f t="shared" si="220"/>
        <v>0</v>
      </c>
      <c r="AJ38" s="112">
        <v>0</v>
      </c>
      <c r="AK38" s="113">
        <f t="shared" si="221"/>
        <v>0</v>
      </c>
      <c r="AL38" s="114">
        <v>0</v>
      </c>
      <c r="AM38" s="111">
        <f t="shared" si="222"/>
        <v>0</v>
      </c>
      <c r="AN38" s="112">
        <v>0</v>
      </c>
      <c r="AO38" s="113">
        <f t="shared" si="223"/>
        <v>0</v>
      </c>
      <c r="AP38" s="114">
        <v>0</v>
      </c>
      <c r="AQ38" s="111">
        <f t="shared" si="224"/>
        <v>0</v>
      </c>
      <c r="AR38" s="112">
        <v>0</v>
      </c>
      <c r="AS38" s="113">
        <f t="shared" si="225"/>
        <v>0</v>
      </c>
      <c r="AT38" s="114">
        <v>0</v>
      </c>
      <c r="AU38" s="111">
        <f t="shared" si="226"/>
        <v>0</v>
      </c>
      <c r="AV38" s="112">
        <v>0</v>
      </c>
      <c r="AW38" s="113">
        <f t="shared" si="227"/>
        <v>0</v>
      </c>
      <c r="AX38" s="114">
        <v>0</v>
      </c>
      <c r="AY38" s="111">
        <f t="shared" si="228"/>
        <v>0</v>
      </c>
      <c r="AZ38" s="112">
        <v>0</v>
      </c>
      <c r="BA38" s="113">
        <f t="shared" si="229"/>
        <v>0</v>
      </c>
      <c r="BB38" s="114">
        <v>0</v>
      </c>
      <c r="BC38" s="111">
        <f t="shared" si="230"/>
        <v>0</v>
      </c>
      <c r="BD38" s="112">
        <v>0</v>
      </c>
      <c r="BE38" s="113">
        <f t="shared" si="231"/>
        <v>0</v>
      </c>
      <c r="BF38" s="114">
        <v>0</v>
      </c>
      <c r="BG38" s="111">
        <f t="shared" si="232"/>
        <v>0</v>
      </c>
      <c r="BH38" s="112">
        <v>0</v>
      </c>
      <c r="BI38" s="113">
        <f t="shared" si="233"/>
        <v>0</v>
      </c>
      <c r="BJ38" s="114">
        <v>0</v>
      </c>
      <c r="BK38" s="111">
        <f t="shared" si="234"/>
        <v>0</v>
      </c>
      <c r="BL38" s="112">
        <v>0</v>
      </c>
      <c r="BM38" s="113">
        <f t="shared" si="235"/>
        <v>0</v>
      </c>
      <c r="BN38" s="114">
        <v>0</v>
      </c>
      <c r="BO38" s="111">
        <f t="shared" si="236"/>
        <v>0</v>
      </c>
      <c r="BP38" s="112">
        <v>0</v>
      </c>
      <c r="BQ38" s="113">
        <f t="shared" si="237"/>
        <v>0</v>
      </c>
      <c r="BR38" s="114">
        <v>0</v>
      </c>
      <c r="BS38" s="111">
        <f t="shared" si="238"/>
        <v>0</v>
      </c>
      <c r="BT38" s="112">
        <v>0</v>
      </c>
      <c r="BU38" s="113">
        <f t="shared" si="239"/>
        <v>0</v>
      </c>
      <c r="BV38" s="114">
        <v>0</v>
      </c>
      <c r="BW38" s="111">
        <f t="shared" si="240"/>
        <v>0</v>
      </c>
      <c r="BX38" s="112">
        <v>0</v>
      </c>
      <c r="BY38" s="113">
        <f t="shared" si="241"/>
        <v>0</v>
      </c>
      <c r="BZ38" s="114">
        <v>0</v>
      </c>
      <c r="CA38" s="111">
        <f t="shared" si="242"/>
        <v>0</v>
      </c>
      <c r="CB38" s="112">
        <v>0</v>
      </c>
      <c r="CC38" s="113">
        <f t="shared" si="243"/>
        <v>0</v>
      </c>
      <c r="CD38" s="114">
        <v>0</v>
      </c>
      <c r="CE38" s="111">
        <f t="shared" si="244"/>
        <v>0</v>
      </c>
      <c r="CF38" s="112">
        <v>0</v>
      </c>
      <c r="CG38" s="113">
        <f t="shared" si="245"/>
        <v>0</v>
      </c>
      <c r="CH38" s="114">
        <v>0</v>
      </c>
      <c r="CI38" s="111">
        <f t="shared" si="246"/>
        <v>0</v>
      </c>
      <c r="CJ38" s="112">
        <v>0</v>
      </c>
      <c r="CK38" s="113">
        <f t="shared" si="247"/>
        <v>0</v>
      </c>
      <c r="CL38" s="114">
        <v>0</v>
      </c>
      <c r="CM38" s="111">
        <f t="shared" si="248"/>
        <v>0</v>
      </c>
      <c r="CN38" s="112">
        <v>0</v>
      </c>
      <c r="CO38" s="113">
        <f t="shared" si="249"/>
        <v>0</v>
      </c>
      <c r="CP38" s="114">
        <v>0</v>
      </c>
      <c r="CQ38" s="111">
        <f t="shared" si="250"/>
        <v>0</v>
      </c>
      <c r="CR38" s="112">
        <v>0</v>
      </c>
      <c r="CS38" s="113">
        <f t="shared" si="251"/>
        <v>0</v>
      </c>
      <c r="CT38" s="114">
        <v>0</v>
      </c>
      <c r="CU38" s="111">
        <f t="shared" si="252"/>
        <v>0</v>
      </c>
      <c r="CV38" s="112">
        <v>0</v>
      </c>
      <c r="CW38" s="113">
        <f t="shared" si="253"/>
        <v>0</v>
      </c>
      <c r="CX38" s="114">
        <v>0</v>
      </c>
      <c r="CZ38" s="235">
        <f t="shared" si="254"/>
        <v>0</v>
      </c>
      <c r="DA38" s="236">
        <f t="shared" si="255"/>
        <v>0</v>
      </c>
    </row>
    <row r="39" spans="1:105" s="105" customFormat="1" ht="8.4" x14ac:dyDescent="0.15">
      <c r="A39" s="98" t="s">
        <v>666</v>
      </c>
      <c r="B39" s="99" t="str">
        <f>Orçamentária!D499</f>
        <v>REDES DE E BAIXA TENSÃO</v>
      </c>
      <c r="C39" s="100">
        <f>Orçamentária!J508</f>
        <v>0</v>
      </c>
      <c r="D39" s="100">
        <f>Orçamentária!K508</f>
        <v>0</v>
      </c>
      <c r="E39" s="101">
        <f t="shared" si="205"/>
        <v>0</v>
      </c>
      <c r="F39" s="213" t="e">
        <f>+E39/E$97*100</f>
        <v>#DIV/0!</v>
      </c>
      <c r="G39" s="102">
        <f t="shared" si="206"/>
        <v>0</v>
      </c>
      <c r="H39" s="103">
        <v>0</v>
      </c>
      <c r="I39" s="100">
        <f t="shared" si="207"/>
        <v>0</v>
      </c>
      <c r="J39" s="104">
        <v>0</v>
      </c>
      <c r="K39" s="102">
        <f t="shared" si="208"/>
        <v>0</v>
      </c>
      <c r="L39" s="103">
        <v>0</v>
      </c>
      <c r="M39" s="100">
        <f t="shared" si="209"/>
        <v>0</v>
      </c>
      <c r="N39" s="104">
        <v>0</v>
      </c>
      <c r="O39" s="102">
        <f t="shared" si="210"/>
        <v>0</v>
      </c>
      <c r="P39" s="103">
        <v>0</v>
      </c>
      <c r="Q39" s="100">
        <f t="shared" si="211"/>
        <v>0</v>
      </c>
      <c r="R39" s="104">
        <v>0</v>
      </c>
      <c r="S39" s="102">
        <f t="shared" si="212"/>
        <v>0</v>
      </c>
      <c r="T39" s="103">
        <v>0</v>
      </c>
      <c r="U39" s="100">
        <f t="shared" si="213"/>
        <v>0</v>
      </c>
      <c r="V39" s="104">
        <v>0</v>
      </c>
      <c r="W39" s="102">
        <f t="shared" si="214"/>
        <v>0</v>
      </c>
      <c r="X39" s="103">
        <v>0</v>
      </c>
      <c r="Y39" s="100">
        <f t="shared" si="215"/>
        <v>0</v>
      </c>
      <c r="Z39" s="104">
        <v>0</v>
      </c>
      <c r="AA39" s="102">
        <f t="shared" si="216"/>
        <v>0</v>
      </c>
      <c r="AB39" s="103">
        <v>0</v>
      </c>
      <c r="AC39" s="100">
        <f t="shared" si="217"/>
        <v>0</v>
      </c>
      <c r="AD39" s="104">
        <v>0</v>
      </c>
      <c r="AE39" s="102">
        <f t="shared" si="218"/>
        <v>0</v>
      </c>
      <c r="AF39" s="103">
        <v>0</v>
      </c>
      <c r="AG39" s="100">
        <f t="shared" si="219"/>
        <v>0</v>
      </c>
      <c r="AH39" s="104">
        <v>0</v>
      </c>
      <c r="AI39" s="102">
        <f t="shared" si="220"/>
        <v>0</v>
      </c>
      <c r="AJ39" s="103">
        <v>0</v>
      </c>
      <c r="AK39" s="100">
        <f t="shared" si="221"/>
        <v>0</v>
      </c>
      <c r="AL39" s="104">
        <v>0</v>
      </c>
      <c r="AM39" s="102">
        <f t="shared" si="222"/>
        <v>0</v>
      </c>
      <c r="AN39" s="103">
        <v>0</v>
      </c>
      <c r="AO39" s="100">
        <f t="shared" si="223"/>
        <v>0</v>
      </c>
      <c r="AP39" s="104">
        <v>0</v>
      </c>
      <c r="AQ39" s="102">
        <f t="shared" si="224"/>
        <v>0</v>
      </c>
      <c r="AR39" s="103">
        <v>0</v>
      </c>
      <c r="AS39" s="100">
        <f t="shared" si="225"/>
        <v>0</v>
      </c>
      <c r="AT39" s="104">
        <v>0</v>
      </c>
      <c r="AU39" s="102">
        <f t="shared" si="226"/>
        <v>0</v>
      </c>
      <c r="AV39" s="103">
        <v>0</v>
      </c>
      <c r="AW39" s="100">
        <f t="shared" si="227"/>
        <v>0</v>
      </c>
      <c r="AX39" s="104">
        <v>0</v>
      </c>
      <c r="AY39" s="102">
        <f t="shared" si="228"/>
        <v>0</v>
      </c>
      <c r="AZ39" s="103">
        <v>0</v>
      </c>
      <c r="BA39" s="100">
        <f t="shared" si="229"/>
        <v>0</v>
      </c>
      <c r="BB39" s="104">
        <v>0</v>
      </c>
      <c r="BC39" s="102">
        <f t="shared" si="230"/>
        <v>0</v>
      </c>
      <c r="BD39" s="103">
        <v>0</v>
      </c>
      <c r="BE39" s="100">
        <f t="shared" si="231"/>
        <v>0</v>
      </c>
      <c r="BF39" s="104">
        <v>0</v>
      </c>
      <c r="BG39" s="102">
        <f t="shared" si="232"/>
        <v>0</v>
      </c>
      <c r="BH39" s="103">
        <v>0</v>
      </c>
      <c r="BI39" s="100">
        <f t="shared" si="233"/>
        <v>0</v>
      </c>
      <c r="BJ39" s="104">
        <v>0</v>
      </c>
      <c r="BK39" s="102">
        <f t="shared" si="234"/>
        <v>0</v>
      </c>
      <c r="BL39" s="103">
        <v>0</v>
      </c>
      <c r="BM39" s="100">
        <f t="shared" si="235"/>
        <v>0</v>
      </c>
      <c r="BN39" s="104">
        <v>0</v>
      </c>
      <c r="BO39" s="102">
        <f t="shared" si="236"/>
        <v>0</v>
      </c>
      <c r="BP39" s="103">
        <v>0</v>
      </c>
      <c r="BQ39" s="100">
        <f t="shared" si="237"/>
        <v>0</v>
      </c>
      <c r="BR39" s="104">
        <v>0</v>
      </c>
      <c r="BS39" s="102">
        <f t="shared" si="238"/>
        <v>0</v>
      </c>
      <c r="BT39" s="103">
        <v>0</v>
      </c>
      <c r="BU39" s="100">
        <f t="shared" si="239"/>
        <v>0</v>
      </c>
      <c r="BV39" s="104">
        <v>0</v>
      </c>
      <c r="BW39" s="102">
        <f t="shared" si="240"/>
        <v>0</v>
      </c>
      <c r="BX39" s="103">
        <v>0</v>
      </c>
      <c r="BY39" s="100">
        <f t="shared" si="241"/>
        <v>0</v>
      </c>
      <c r="BZ39" s="104">
        <v>0</v>
      </c>
      <c r="CA39" s="102">
        <f t="shared" si="242"/>
        <v>0</v>
      </c>
      <c r="CB39" s="103">
        <v>0</v>
      </c>
      <c r="CC39" s="100">
        <f t="shared" si="243"/>
        <v>0</v>
      </c>
      <c r="CD39" s="104">
        <v>0</v>
      </c>
      <c r="CE39" s="102">
        <f t="shared" si="244"/>
        <v>0</v>
      </c>
      <c r="CF39" s="103">
        <v>0</v>
      </c>
      <c r="CG39" s="100">
        <f t="shared" si="245"/>
        <v>0</v>
      </c>
      <c r="CH39" s="104">
        <v>0</v>
      </c>
      <c r="CI39" s="102">
        <f t="shared" si="246"/>
        <v>0</v>
      </c>
      <c r="CJ39" s="103">
        <v>0</v>
      </c>
      <c r="CK39" s="100">
        <f t="shared" si="247"/>
        <v>0</v>
      </c>
      <c r="CL39" s="104">
        <v>0</v>
      </c>
      <c r="CM39" s="102">
        <f t="shared" si="248"/>
        <v>0</v>
      </c>
      <c r="CN39" s="103">
        <v>0</v>
      </c>
      <c r="CO39" s="100">
        <f t="shared" si="249"/>
        <v>0</v>
      </c>
      <c r="CP39" s="104">
        <v>0</v>
      </c>
      <c r="CQ39" s="102">
        <f t="shared" si="250"/>
        <v>0</v>
      </c>
      <c r="CR39" s="103">
        <v>0</v>
      </c>
      <c r="CS39" s="100">
        <f t="shared" si="251"/>
        <v>0</v>
      </c>
      <c r="CT39" s="104">
        <v>0</v>
      </c>
      <c r="CU39" s="102">
        <f t="shared" si="252"/>
        <v>0</v>
      </c>
      <c r="CV39" s="103">
        <v>0</v>
      </c>
      <c r="CW39" s="100">
        <f t="shared" si="253"/>
        <v>0</v>
      </c>
      <c r="CX39" s="104">
        <v>0</v>
      </c>
      <c r="CZ39" s="235">
        <f t="shared" si="254"/>
        <v>0</v>
      </c>
      <c r="DA39" s="236">
        <f t="shared" si="255"/>
        <v>0</v>
      </c>
    </row>
    <row r="40" spans="1:105" s="180" customFormat="1" ht="8.4" x14ac:dyDescent="0.15">
      <c r="A40" s="106" t="s">
        <v>667</v>
      </c>
      <c r="B40" s="278" t="str">
        <f>Orçamentária!D511</f>
        <v>CABOS E FIOS (CONDUTORES)</v>
      </c>
      <c r="C40" s="108">
        <f>Orçamentária!J523</f>
        <v>0</v>
      </c>
      <c r="D40" s="108">
        <f>Orçamentária!K523</f>
        <v>0</v>
      </c>
      <c r="E40" s="109">
        <f t="shared" si="205"/>
        <v>0</v>
      </c>
      <c r="F40" s="110" t="e">
        <f>+E40/E$97*100</f>
        <v>#DIV/0!</v>
      </c>
      <c r="G40" s="111">
        <f t="shared" si="206"/>
        <v>0</v>
      </c>
      <c r="H40" s="112">
        <v>0</v>
      </c>
      <c r="I40" s="113">
        <f t="shared" si="207"/>
        <v>0</v>
      </c>
      <c r="J40" s="114">
        <v>0</v>
      </c>
      <c r="K40" s="111">
        <f t="shared" si="208"/>
        <v>0</v>
      </c>
      <c r="L40" s="112">
        <v>0</v>
      </c>
      <c r="M40" s="113">
        <f t="shared" si="209"/>
        <v>0</v>
      </c>
      <c r="N40" s="114">
        <v>0</v>
      </c>
      <c r="O40" s="111">
        <f t="shared" si="210"/>
        <v>0</v>
      </c>
      <c r="P40" s="112">
        <v>0</v>
      </c>
      <c r="Q40" s="113">
        <f t="shared" si="211"/>
        <v>0</v>
      </c>
      <c r="R40" s="114">
        <v>0</v>
      </c>
      <c r="S40" s="111">
        <f t="shared" si="212"/>
        <v>0</v>
      </c>
      <c r="T40" s="112">
        <v>0</v>
      </c>
      <c r="U40" s="113">
        <f t="shared" si="213"/>
        <v>0</v>
      </c>
      <c r="V40" s="114">
        <v>0</v>
      </c>
      <c r="W40" s="111">
        <f t="shared" si="214"/>
        <v>0</v>
      </c>
      <c r="X40" s="112">
        <v>0</v>
      </c>
      <c r="Y40" s="113">
        <f t="shared" si="215"/>
        <v>0</v>
      </c>
      <c r="Z40" s="114">
        <v>0</v>
      </c>
      <c r="AA40" s="111">
        <f t="shared" si="216"/>
        <v>0</v>
      </c>
      <c r="AB40" s="112">
        <v>0</v>
      </c>
      <c r="AC40" s="113">
        <f t="shared" si="217"/>
        <v>0</v>
      </c>
      <c r="AD40" s="114">
        <v>0</v>
      </c>
      <c r="AE40" s="111">
        <f t="shared" si="218"/>
        <v>0</v>
      </c>
      <c r="AF40" s="112">
        <v>0</v>
      </c>
      <c r="AG40" s="113">
        <f t="shared" si="219"/>
        <v>0</v>
      </c>
      <c r="AH40" s="114">
        <v>0</v>
      </c>
      <c r="AI40" s="111">
        <f t="shared" si="220"/>
        <v>0</v>
      </c>
      <c r="AJ40" s="112">
        <v>0</v>
      </c>
      <c r="AK40" s="113">
        <f t="shared" si="221"/>
        <v>0</v>
      </c>
      <c r="AL40" s="114">
        <v>0</v>
      </c>
      <c r="AM40" s="111">
        <f t="shared" si="222"/>
        <v>0</v>
      </c>
      <c r="AN40" s="112">
        <v>0</v>
      </c>
      <c r="AO40" s="113">
        <f t="shared" si="223"/>
        <v>0</v>
      </c>
      <c r="AP40" s="114">
        <v>0</v>
      </c>
      <c r="AQ40" s="111">
        <f t="shared" si="224"/>
        <v>0</v>
      </c>
      <c r="AR40" s="112">
        <v>0</v>
      </c>
      <c r="AS40" s="113">
        <f t="shared" si="225"/>
        <v>0</v>
      </c>
      <c r="AT40" s="114">
        <v>0</v>
      </c>
      <c r="AU40" s="111">
        <f t="shared" si="226"/>
        <v>0</v>
      </c>
      <c r="AV40" s="112">
        <v>0</v>
      </c>
      <c r="AW40" s="113">
        <f t="shared" si="227"/>
        <v>0</v>
      </c>
      <c r="AX40" s="114">
        <v>0</v>
      </c>
      <c r="AY40" s="111">
        <f t="shared" si="228"/>
        <v>0</v>
      </c>
      <c r="AZ40" s="112">
        <v>0</v>
      </c>
      <c r="BA40" s="113">
        <f t="shared" si="229"/>
        <v>0</v>
      </c>
      <c r="BB40" s="114">
        <v>0</v>
      </c>
      <c r="BC40" s="111">
        <f t="shared" si="230"/>
        <v>0</v>
      </c>
      <c r="BD40" s="112">
        <v>0</v>
      </c>
      <c r="BE40" s="113">
        <f t="shared" si="231"/>
        <v>0</v>
      </c>
      <c r="BF40" s="114">
        <v>0</v>
      </c>
      <c r="BG40" s="111">
        <f t="shared" si="232"/>
        <v>0</v>
      </c>
      <c r="BH40" s="112">
        <v>0</v>
      </c>
      <c r="BI40" s="113">
        <f t="shared" si="233"/>
        <v>0</v>
      </c>
      <c r="BJ40" s="114">
        <v>0</v>
      </c>
      <c r="BK40" s="111">
        <f t="shared" si="234"/>
        <v>0</v>
      </c>
      <c r="BL40" s="112">
        <v>0</v>
      </c>
      <c r="BM40" s="113">
        <f t="shared" si="235"/>
        <v>0</v>
      </c>
      <c r="BN40" s="114">
        <v>0</v>
      </c>
      <c r="BO40" s="111">
        <f t="shared" si="236"/>
        <v>0</v>
      </c>
      <c r="BP40" s="112">
        <v>0</v>
      </c>
      <c r="BQ40" s="113">
        <f t="shared" si="237"/>
        <v>0</v>
      </c>
      <c r="BR40" s="114">
        <v>0</v>
      </c>
      <c r="BS40" s="111">
        <f t="shared" si="238"/>
        <v>0</v>
      </c>
      <c r="BT40" s="112">
        <v>0</v>
      </c>
      <c r="BU40" s="113">
        <f t="shared" si="239"/>
        <v>0</v>
      </c>
      <c r="BV40" s="114">
        <v>0</v>
      </c>
      <c r="BW40" s="111">
        <f t="shared" si="240"/>
        <v>0</v>
      </c>
      <c r="BX40" s="112">
        <v>0</v>
      </c>
      <c r="BY40" s="113">
        <f t="shared" si="241"/>
        <v>0</v>
      </c>
      <c r="BZ40" s="114">
        <v>0</v>
      </c>
      <c r="CA40" s="111">
        <f t="shared" si="242"/>
        <v>0</v>
      </c>
      <c r="CB40" s="112">
        <v>0</v>
      </c>
      <c r="CC40" s="113">
        <f t="shared" si="243"/>
        <v>0</v>
      </c>
      <c r="CD40" s="114">
        <v>0</v>
      </c>
      <c r="CE40" s="111">
        <f t="shared" si="244"/>
        <v>0</v>
      </c>
      <c r="CF40" s="112">
        <v>0</v>
      </c>
      <c r="CG40" s="113">
        <f t="shared" si="245"/>
        <v>0</v>
      </c>
      <c r="CH40" s="114">
        <v>0</v>
      </c>
      <c r="CI40" s="111">
        <f t="shared" si="246"/>
        <v>0</v>
      </c>
      <c r="CJ40" s="112">
        <v>0</v>
      </c>
      <c r="CK40" s="113">
        <f t="shared" si="247"/>
        <v>0</v>
      </c>
      <c r="CL40" s="114">
        <v>0</v>
      </c>
      <c r="CM40" s="111">
        <f t="shared" si="248"/>
        <v>0</v>
      </c>
      <c r="CN40" s="112">
        <v>0</v>
      </c>
      <c r="CO40" s="113">
        <f t="shared" si="249"/>
        <v>0</v>
      </c>
      <c r="CP40" s="114">
        <v>0</v>
      </c>
      <c r="CQ40" s="111">
        <f t="shared" si="250"/>
        <v>0</v>
      </c>
      <c r="CR40" s="112">
        <v>0</v>
      </c>
      <c r="CS40" s="113">
        <f t="shared" si="251"/>
        <v>0</v>
      </c>
      <c r="CT40" s="114">
        <v>0</v>
      </c>
      <c r="CU40" s="111">
        <f t="shared" si="252"/>
        <v>0</v>
      </c>
      <c r="CV40" s="112">
        <v>0</v>
      </c>
      <c r="CW40" s="113">
        <f t="shared" si="253"/>
        <v>0</v>
      </c>
      <c r="CX40" s="114">
        <v>0</v>
      </c>
      <c r="CZ40" s="235">
        <f t="shared" si="254"/>
        <v>0</v>
      </c>
      <c r="DA40" s="236">
        <f t="shared" si="255"/>
        <v>0</v>
      </c>
    </row>
    <row r="41" spans="1:105" s="105" customFormat="1" ht="8.4" x14ac:dyDescent="0.15">
      <c r="A41" s="98" t="s">
        <v>895</v>
      </c>
      <c r="B41" s="99" t="str">
        <f>Orçamentária!D526</f>
        <v>CAIXAS DE PASSAGEM</v>
      </c>
      <c r="C41" s="100">
        <f>Orçamentária!J536</f>
        <v>0</v>
      </c>
      <c r="D41" s="100">
        <f>Orçamentária!K536</f>
        <v>0</v>
      </c>
      <c r="E41" s="101">
        <f t="shared" si="205"/>
        <v>0</v>
      </c>
      <c r="F41" s="213" t="e">
        <f>+E41/E$97*100</f>
        <v>#DIV/0!</v>
      </c>
      <c r="G41" s="102">
        <f t="shared" si="206"/>
        <v>0</v>
      </c>
      <c r="H41" s="103">
        <v>0</v>
      </c>
      <c r="I41" s="100">
        <f t="shared" si="207"/>
        <v>0</v>
      </c>
      <c r="J41" s="104">
        <v>0</v>
      </c>
      <c r="K41" s="102">
        <f t="shared" si="208"/>
        <v>0</v>
      </c>
      <c r="L41" s="103">
        <v>0</v>
      </c>
      <c r="M41" s="100">
        <f t="shared" si="209"/>
        <v>0</v>
      </c>
      <c r="N41" s="104">
        <v>0</v>
      </c>
      <c r="O41" s="102">
        <f t="shared" si="210"/>
        <v>0</v>
      </c>
      <c r="P41" s="103">
        <v>0</v>
      </c>
      <c r="Q41" s="100">
        <f t="shared" si="211"/>
        <v>0</v>
      </c>
      <c r="R41" s="104">
        <v>0</v>
      </c>
      <c r="S41" s="102">
        <f t="shared" si="212"/>
        <v>0</v>
      </c>
      <c r="T41" s="103">
        <v>0</v>
      </c>
      <c r="U41" s="100">
        <f t="shared" si="213"/>
        <v>0</v>
      </c>
      <c r="V41" s="104">
        <v>0</v>
      </c>
      <c r="W41" s="102">
        <f t="shared" si="214"/>
        <v>0</v>
      </c>
      <c r="X41" s="103">
        <v>0</v>
      </c>
      <c r="Y41" s="100">
        <f t="shared" si="215"/>
        <v>0</v>
      </c>
      <c r="Z41" s="104">
        <v>0</v>
      </c>
      <c r="AA41" s="102">
        <f t="shared" si="216"/>
        <v>0</v>
      </c>
      <c r="AB41" s="103">
        <v>0</v>
      </c>
      <c r="AC41" s="100">
        <f t="shared" si="217"/>
        <v>0</v>
      </c>
      <c r="AD41" s="104">
        <v>0</v>
      </c>
      <c r="AE41" s="102">
        <f t="shared" si="218"/>
        <v>0</v>
      </c>
      <c r="AF41" s="103">
        <v>0</v>
      </c>
      <c r="AG41" s="100">
        <f t="shared" si="219"/>
        <v>0</v>
      </c>
      <c r="AH41" s="104">
        <v>0</v>
      </c>
      <c r="AI41" s="102">
        <f t="shared" si="220"/>
        <v>0</v>
      </c>
      <c r="AJ41" s="103">
        <v>0</v>
      </c>
      <c r="AK41" s="100">
        <f t="shared" si="221"/>
        <v>0</v>
      </c>
      <c r="AL41" s="104">
        <v>0</v>
      </c>
      <c r="AM41" s="102">
        <f t="shared" si="222"/>
        <v>0</v>
      </c>
      <c r="AN41" s="103">
        <v>0</v>
      </c>
      <c r="AO41" s="100">
        <f t="shared" si="223"/>
        <v>0</v>
      </c>
      <c r="AP41" s="104">
        <v>0</v>
      </c>
      <c r="AQ41" s="102">
        <f t="shared" si="224"/>
        <v>0</v>
      </c>
      <c r="AR41" s="103">
        <v>0</v>
      </c>
      <c r="AS41" s="100">
        <f t="shared" si="225"/>
        <v>0</v>
      </c>
      <c r="AT41" s="104">
        <v>0</v>
      </c>
      <c r="AU41" s="102">
        <f t="shared" si="226"/>
        <v>0</v>
      </c>
      <c r="AV41" s="103">
        <v>0</v>
      </c>
      <c r="AW41" s="100">
        <f t="shared" si="227"/>
        <v>0</v>
      </c>
      <c r="AX41" s="104">
        <v>0</v>
      </c>
      <c r="AY41" s="102">
        <f t="shared" si="228"/>
        <v>0</v>
      </c>
      <c r="AZ41" s="103">
        <v>0</v>
      </c>
      <c r="BA41" s="100">
        <f t="shared" si="229"/>
        <v>0</v>
      </c>
      <c r="BB41" s="104">
        <v>0</v>
      </c>
      <c r="BC41" s="102">
        <f t="shared" si="230"/>
        <v>0</v>
      </c>
      <c r="BD41" s="103">
        <v>0</v>
      </c>
      <c r="BE41" s="100">
        <f t="shared" si="231"/>
        <v>0</v>
      </c>
      <c r="BF41" s="104">
        <v>0</v>
      </c>
      <c r="BG41" s="102">
        <f t="shared" si="232"/>
        <v>0</v>
      </c>
      <c r="BH41" s="103">
        <v>0</v>
      </c>
      <c r="BI41" s="100">
        <f t="shared" si="233"/>
        <v>0</v>
      </c>
      <c r="BJ41" s="104">
        <v>0</v>
      </c>
      <c r="BK41" s="102">
        <f t="shared" si="234"/>
        <v>0</v>
      </c>
      <c r="BL41" s="103">
        <v>0</v>
      </c>
      <c r="BM41" s="100">
        <f t="shared" si="235"/>
        <v>0</v>
      </c>
      <c r="BN41" s="104">
        <v>0</v>
      </c>
      <c r="BO41" s="102">
        <f t="shared" si="236"/>
        <v>0</v>
      </c>
      <c r="BP41" s="103">
        <v>0</v>
      </c>
      <c r="BQ41" s="100">
        <f t="shared" si="237"/>
        <v>0</v>
      </c>
      <c r="BR41" s="104">
        <v>0</v>
      </c>
      <c r="BS41" s="102">
        <f t="shared" si="238"/>
        <v>0</v>
      </c>
      <c r="BT41" s="103">
        <v>0</v>
      </c>
      <c r="BU41" s="100">
        <f t="shared" si="239"/>
        <v>0</v>
      </c>
      <c r="BV41" s="104">
        <v>0</v>
      </c>
      <c r="BW41" s="102">
        <f t="shared" si="240"/>
        <v>0</v>
      </c>
      <c r="BX41" s="103">
        <v>0</v>
      </c>
      <c r="BY41" s="100">
        <f t="shared" si="241"/>
        <v>0</v>
      </c>
      <c r="BZ41" s="104">
        <v>0</v>
      </c>
      <c r="CA41" s="102">
        <f t="shared" si="242"/>
        <v>0</v>
      </c>
      <c r="CB41" s="103">
        <v>0</v>
      </c>
      <c r="CC41" s="100">
        <f t="shared" si="243"/>
        <v>0</v>
      </c>
      <c r="CD41" s="104">
        <v>0</v>
      </c>
      <c r="CE41" s="102">
        <f t="shared" si="244"/>
        <v>0</v>
      </c>
      <c r="CF41" s="103">
        <v>0</v>
      </c>
      <c r="CG41" s="100">
        <f t="shared" si="245"/>
        <v>0</v>
      </c>
      <c r="CH41" s="104">
        <v>0</v>
      </c>
      <c r="CI41" s="102">
        <f t="shared" si="246"/>
        <v>0</v>
      </c>
      <c r="CJ41" s="103">
        <v>0</v>
      </c>
      <c r="CK41" s="100">
        <f t="shared" si="247"/>
        <v>0</v>
      </c>
      <c r="CL41" s="104">
        <v>0</v>
      </c>
      <c r="CM41" s="102">
        <f t="shared" si="248"/>
        <v>0</v>
      </c>
      <c r="CN41" s="103">
        <v>0</v>
      </c>
      <c r="CO41" s="100">
        <f t="shared" si="249"/>
        <v>0</v>
      </c>
      <c r="CP41" s="104">
        <v>0</v>
      </c>
      <c r="CQ41" s="102">
        <f t="shared" si="250"/>
        <v>0</v>
      </c>
      <c r="CR41" s="103">
        <v>0</v>
      </c>
      <c r="CS41" s="100">
        <f t="shared" si="251"/>
        <v>0</v>
      </c>
      <c r="CT41" s="104">
        <v>0</v>
      </c>
      <c r="CU41" s="102">
        <f t="shared" si="252"/>
        <v>0</v>
      </c>
      <c r="CV41" s="103">
        <v>0</v>
      </c>
      <c r="CW41" s="100">
        <f t="shared" si="253"/>
        <v>0</v>
      </c>
      <c r="CX41" s="104">
        <v>0</v>
      </c>
      <c r="CZ41" s="235">
        <f t="shared" si="254"/>
        <v>0</v>
      </c>
      <c r="DA41" s="236">
        <f t="shared" si="255"/>
        <v>0</v>
      </c>
    </row>
    <row r="42" spans="1:105" s="180" customFormat="1" ht="8.4" x14ac:dyDescent="0.15">
      <c r="A42" s="106" t="s">
        <v>905</v>
      </c>
      <c r="B42" s="107" t="str">
        <f>Orçamentária!D539</f>
        <v>ELETROCALHAS E PERFILADOS</v>
      </c>
      <c r="C42" s="108">
        <f>Orçamentária!J543</f>
        <v>0</v>
      </c>
      <c r="D42" s="108">
        <f>Orçamentária!K543</f>
        <v>0</v>
      </c>
      <c r="E42" s="109">
        <f t="shared" si="205"/>
        <v>0</v>
      </c>
      <c r="F42" s="110" t="e">
        <f>+E42/E$97*100</f>
        <v>#DIV/0!</v>
      </c>
      <c r="G42" s="111">
        <f t="shared" si="206"/>
        <v>0</v>
      </c>
      <c r="H42" s="112">
        <v>0</v>
      </c>
      <c r="I42" s="113">
        <f t="shared" si="207"/>
        <v>0</v>
      </c>
      <c r="J42" s="114">
        <v>0</v>
      </c>
      <c r="K42" s="111">
        <f t="shared" si="208"/>
        <v>0</v>
      </c>
      <c r="L42" s="112">
        <v>0</v>
      </c>
      <c r="M42" s="113">
        <f t="shared" si="209"/>
        <v>0</v>
      </c>
      <c r="N42" s="114">
        <v>0</v>
      </c>
      <c r="O42" s="111">
        <f t="shared" si="210"/>
        <v>0</v>
      </c>
      <c r="P42" s="112">
        <v>0</v>
      </c>
      <c r="Q42" s="113">
        <f t="shared" si="211"/>
        <v>0</v>
      </c>
      <c r="R42" s="114">
        <v>0</v>
      </c>
      <c r="S42" s="111">
        <f t="shared" si="212"/>
        <v>0</v>
      </c>
      <c r="T42" s="112">
        <v>0</v>
      </c>
      <c r="U42" s="113">
        <f t="shared" si="213"/>
        <v>0</v>
      </c>
      <c r="V42" s="114">
        <v>0</v>
      </c>
      <c r="W42" s="111">
        <f t="shared" si="214"/>
        <v>0</v>
      </c>
      <c r="X42" s="112">
        <v>0</v>
      </c>
      <c r="Y42" s="113">
        <f t="shared" si="215"/>
        <v>0</v>
      </c>
      <c r="Z42" s="114">
        <v>0</v>
      </c>
      <c r="AA42" s="111">
        <f t="shared" si="216"/>
        <v>0</v>
      </c>
      <c r="AB42" s="112">
        <v>0</v>
      </c>
      <c r="AC42" s="113">
        <f t="shared" si="217"/>
        <v>0</v>
      </c>
      <c r="AD42" s="114">
        <v>0</v>
      </c>
      <c r="AE42" s="111">
        <f t="shared" si="218"/>
        <v>0</v>
      </c>
      <c r="AF42" s="112">
        <v>0</v>
      </c>
      <c r="AG42" s="113">
        <f t="shared" si="219"/>
        <v>0</v>
      </c>
      <c r="AH42" s="114">
        <v>0</v>
      </c>
      <c r="AI42" s="111">
        <f t="shared" si="220"/>
        <v>0</v>
      </c>
      <c r="AJ42" s="112">
        <v>0</v>
      </c>
      <c r="AK42" s="113">
        <f t="shared" si="221"/>
        <v>0</v>
      </c>
      <c r="AL42" s="114">
        <v>0</v>
      </c>
      <c r="AM42" s="111">
        <f t="shared" si="222"/>
        <v>0</v>
      </c>
      <c r="AN42" s="112">
        <v>0</v>
      </c>
      <c r="AO42" s="113">
        <f t="shared" si="223"/>
        <v>0</v>
      </c>
      <c r="AP42" s="114">
        <v>0</v>
      </c>
      <c r="AQ42" s="111">
        <f t="shared" si="224"/>
        <v>0</v>
      </c>
      <c r="AR42" s="112">
        <v>0</v>
      </c>
      <c r="AS42" s="113">
        <f t="shared" si="225"/>
        <v>0</v>
      </c>
      <c r="AT42" s="114">
        <v>0</v>
      </c>
      <c r="AU42" s="111">
        <f t="shared" si="226"/>
        <v>0</v>
      </c>
      <c r="AV42" s="112">
        <v>0</v>
      </c>
      <c r="AW42" s="113">
        <f t="shared" si="227"/>
        <v>0</v>
      </c>
      <c r="AX42" s="114">
        <v>0</v>
      </c>
      <c r="AY42" s="111">
        <f t="shared" si="228"/>
        <v>0</v>
      </c>
      <c r="AZ42" s="112">
        <v>0</v>
      </c>
      <c r="BA42" s="113">
        <f t="shared" si="229"/>
        <v>0</v>
      </c>
      <c r="BB42" s="114">
        <v>0</v>
      </c>
      <c r="BC42" s="111">
        <f t="shared" si="230"/>
        <v>0</v>
      </c>
      <c r="BD42" s="112">
        <v>0</v>
      </c>
      <c r="BE42" s="113">
        <f t="shared" si="231"/>
        <v>0</v>
      </c>
      <c r="BF42" s="114">
        <v>0</v>
      </c>
      <c r="BG42" s="111">
        <f t="shared" si="232"/>
        <v>0</v>
      </c>
      <c r="BH42" s="112">
        <v>0</v>
      </c>
      <c r="BI42" s="113">
        <f t="shared" si="233"/>
        <v>0</v>
      </c>
      <c r="BJ42" s="114">
        <v>0</v>
      </c>
      <c r="BK42" s="111">
        <f t="shared" si="234"/>
        <v>0</v>
      </c>
      <c r="BL42" s="112">
        <v>0</v>
      </c>
      <c r="BM42" s="113">
        <f t="shared" si="235"/>
        <v>0</v>
      </c>
      <c r="BN42" s="114">
        <v>0</v>
      </c>
      <c r="BO42" s="111">
        <f t="shared" si="236"/>
        <v>0</v>
      </c>
      <c r="BP42" s="112">
        <v>0</v>
      </c>
      <c r="BQ42" s="113">
        <f t="shared" si="237"/>
        <v>0</v>
      </c>
      <c r="BR42" s="114">
        <v>0</v>
      </c>
      <c r="BS42" s="111">
        <f t="shared" si="238"/>
        <v>0</v>
      </c>
      <c r="BT42" s="112">
        <v>0</v>
      </c>
      <c r="BU42" s="113">
        <f t="shared" si="239"/>
        <v>0</v>
      </c>
      <c r="BV42" s="114">
        <v>0</v>
      </c>
      <c r="BW42" s="111">
        <f t="shared" si="240"/>
        <v>0</v>
      </c>
      <c r="BX42" s="112">
        <v>0</v>
      </c>
      <c r="BY42" s="113">
        <f t="shared" si="241"/>
        <v>0</v>
      </c>
      <c r="BZ42" s="114">
        <v>0</v>
      </c>
      <c r="CA42" s="111">
        <f t="shared" si="242"/>
        <v>0</v>
      </c>
      <c r="CB42" s="112">
        <v>0</v>
      </c>
      <c r="CC42" s="113">
        <f t="shared" si="243"/>
        <v>0</v>
      </c>
      <c r="CD42" s="114">
        <v>0</v>
      </c>
      <c r="CE42" s="111">
        <f t="shared" si="244"/>
        <v>0</v>
      </c>
      <c r="CF42" s="112">
        <v>0</v>
      </c>
      <c r="CG42" s="113">
        <f t="shared" si="245"/>
        <v>0</v>
      </c>
      <c r="CH42" s="114">
        <v>0</v>
      </c>
      <c r="CI42" s="111">
        <f t="shared" si="246"/>
        <v>0</v>
      </c>
      <c r="CJ42" s="112">
        <v>0</v>
      </c>
      <c r="CK42" s="113">
        <f t="shared" si="247"/>
        <v>0</v>
      </c>
      <c r="CL42" s="114">
        <v>0</v>
      </c>
      <c r="CM42" s="111">
        <f t="shared" si="248"/>
        <v>0</v>
      </c>
      <c r="CN42" s="112">
        <v>0</v>
      </c>
      <c r="CO42" s="113">
        <f t="shared" si="249"/>
        <v>0</v>
      </c>
      <c r="CP42" s="114">
        <v>0</v>
      </c>
      <c r="CQ42" s="111">
        <f t="shared" si="250"/>
        <v>0</v>
      </c>
      <c r="CR42" s="112">
        <v>0</v>
      </c>
      <c r="CS42" s="113">
        <f t="shared" si="251"/>
        <v>0</v>
      </c>
      <c r="CT42" s="114">
        <v>0</v>
      </c>
      <c r="CU42" s="111">
        <f t="shared" si="252"/>
        <v>0</v>
      </c>
      <c r="CV42" s="112">
        <v>0</v>
      </c>
      <c r="CW42" s="113">
        <f t="shared" si="253"/>
        <v>0</v>
      </c>
      <c r="CX42" s="114">
        <v>0</v>
      </c>
      <c r="CZ42" s="235">
        <f t="shared" si="254"/>
        <v>0</v>
      </c>
      <c r="DA42" s="236">
        <f t="shared" si="255"/>
        <v>0</v>
      </c>
    </row>
    <row r="43" spans="1:105" s="105" customFormat="1" ht="8.4" x14ac:dyDescent="0.15">
      <c r="A43" s="98" t="s">
        <v>909</v>
      </c>
      <c r="B43" s="99" t="str">
        <f>Orçamentária!D546</f>
        <v>ILUMINAÇÃO E TOMADAS</v>
      </c>
      <c r="C43" s="100">
        <f>Orçamentária!J604</f>
        <v>0</v>
      </c>
      <c r="D43" s="100">
        <f>Orçamentária!K604</f>
        <v>0</v>
      </c>
      <c r="E43" s="101">
        <f t="shared" si="204"/>
        <v>0</v>
      </c>
      <c r="F43" s="213" t="e">
        <f>+E43/E$97*100</f>
        <v>#DIV/0!</v>
      </c>
      <c r="G43" s="102">
        <f t="shared" si="155"/>
        <v>0</v>
      </c>
      <c r="H43" s="103">
        <v>0</v>
      </c>
      <c r="I43" s="100">
        <f t="shared" si="156"/>
        <v>0</v>
      </c>
      <c r="J43" s="104">
        <v>0</v>
      </c>
      <c r="K43" s="102">
        <f t="shared" si="157"/>
        <v>0</v>
      </c>
      <c r="L43" s="103">
        <v>0</v>
      </c>
      <c r="M43" s="100">
        <f t="shared" si="158"/>
        <v>0</v>
      </c>
      <c r="N43" s="104">
        <v>0</v>
      </c>
      <c r="O43" s="102">
        <f t="shared" si="159"/>
        <v>0</v>
      </c>
      <c r="P43" s="103">
        <v>0</v>
      </c>
      <c r="Q43" s="100">
        <f t="shared" si="160"/>
        <v>0</v>
      </c>
      <c r="R43" s="104">
        <v>0</v>
      </c>
      <c r="S43" s="102">
        <f t="shared" si="161"/>
        <v>0</v>
      </c>
      <c r="T43" s="103">
        <v>0</v>
      </c>
      <c r="U43" s="100">
        <f t="shared" si="162"/>
        <v>0</v>
      </c>
      <c r="V43" s="104">
        <v>0</v>
      </c>
      <c r="W43" s="102">
        <f t="shared" si="163"/>
        <v>0</v>
      </c>
      <c r="X43" s="103">
        <v>0</v>
      </c>
      <c r="Y43" s="100">
        <f t="shared" si="164"/>
        <v>0</v>
      </c>
      <c r="Z43" s="104">
        <v>0</v>
      </c>
      <c r="AA43" s="102">
        <f t="shared" si="165"/>
        <v>0</v>
      </c>
      <c r="AB43" s="103">
        <v>0</v>
      </c>
      <c r="AC43" s="100">
        <f t="shared" si="166"/>
        <v>0</v>
      </c>
      <c r="AD43" s="104">
        <v>0</v>
      </c>
      <c r="AE43" s="102">
        <f t="shared" si="167"/>
        <v>0</v>
      </c>
      <c r="AF43" s="103">
        <v>0</v>
      </c>
      <c r="AG43" s="100">
        <f t="shared" si="168"/>
        <v>0</v>
      </c>
      <c r="AH43" s="104">
        <v>0</v>
      </c>
      <c r="AI43" s="102">
        <f t="shared" si="169"/>
        <v>0</v>
      </c>
      <c r="AJ43" s="103">
        <v>0</v>
      </c>
      <c r="AK43" s="100">
        <f t="shared" si="170"/>
        <v>0</v>
      </c>
      <c r="AL43" s="104">
        <v>0</v>
      </c>
      <c r="AM43" s="102">
        <f t="shared" si="171"/>
        <v>0</v>
      </c>
      <c r="AN43" s="103">
        <v>0</v>
      </c>
      <c r="AO43" s="100">
        <f t="shared" si="172"/>
        <v>0</v>
      </c>
      <c r="AP43" s="104">
        <v>0</v>
      </c>
      <c r="AQ43" s="102">
        <f t="shared" si="173"/>
        <v>0</v>
      </c>
      <c r="AR43" s="103">
        <v>0</v>
      </c>
      <c r="AS43" s="100">
        <f t="shared" si="174"/>
        <v>0</v>
      </c>
      <c r="AT43" s="104">
        <v>0</v>
      </c>
      <c r="AU43" s="102">
        <f t="shared" si="175"/>
        <v>0</v>
      </c>
      <c r="AV43" s="103">
        <v>0</v>
      </c>
      <c r="AW43" s="100">
        <f t="shared" si="176"/>
        <v>0</v>
      </c>
      <c r="AX43" s="104">
        <v>0</v>
      </c>
      <c r="AY43" s="102">
        <f t="shared" si="177"/>
        <v>0</v>
      </c>
      <c r="AZ43" s="103">
        <v>0</v>
      </c>
      <c r="BA43" s="100">
        <f t="shared" si="178"/>
        <v>0</v>
      </c>
      <c r="BB43" s="104">
        <v>0</v>
      </c>
      <c r="BC43" s="102">
        <f t="shared" si="179"/>
        <v>0</v>
      </c>
      <c r="BD43" s="103">
        <v>0</v>
      </c>
      <c r="BE43" s="100">
        <f t="shared" si="180"/>
        <v>0</v>
      </c>
      <c r="BF43" s="104">
        <v>0</v>
      </c>
      <c r="BG43" s="102">
        <f t="shared" si="181"/>
        <v>0</v>
      </c>
      <c r="BH43" s="103">
        <v>0</v>
      </c>
      <c r="BI43" s="100">
        <f t="shared" si="182"/>
        <v>0</v>
      </c>
      <c r="BJ43" s="104">
        <v>0</v>
      </c>
      <c r="BK43" s="102">
        <f t="shared" si="183"/>
        <v>0</v>
      </c>
      <c r="BL43" s="103">
        <v>0</v>
      </c>
      <c r="BM43" s="100">
        <f t="shared" si="184"/>
        <v>0</v>
      </c>
      <c r="BN43" s="104">
        <v>0</v>
      </c>
      <c r="BO43" s="102">
        <f t="shared" si="185"/>
        <v>0</v>
      </c>
      <c r="BP43" s="103">
        <v>0</v>
      </c>
      <c r="BQ43" s="100">
        <f t="shared" si="186"/>
        <v>0</v>
      </c>
      <c r="BR43" s="104">
        <v>0</v>
      </c>
      <c r="BS43" s="102">
        <f t="shared" si="187"/>
        <v>0</v>
      </c>
      <c r="BT43" s="103">
        <v>0</v>
      </c>
      <c r="BU43" s="100">
        <f t="shared" si="188"/>
        <v>0</v>
      </c>
      <c r="BV43" s="104">
        <v>0</v>
      </c>
      <c r="BW43" s="102">
        <f t="shared" si="189"/>
        <v>0</v>
      </c>
      <c r="BX43" s="103">
        <v>0</v>
      </c>
      <c r="BY43" s="100">
        <f t="shared" si="190"/>
        <v>0</v>
      </c>
      <c r="BZ43" s="104">
        <v>0</v>
      </c>
      <c r="CA43" s="102">
        <f t="shared" si="191"/>
        <v>0</v>
      </c>
      <c r="CB43" s="103">
        <v>0</v>
      </c>
      <c r="CC43" s="100">
        <f t="shared" si="192"/>
        <v>0</v>
      </c>
      <c r="CD43" s="104">
        <v>0</v>
      </c>
      <c r="CE43" s="102">
        <f t="shared" si="193"/>
        <v>0</v>
      </c>
      <c r="CF43" s="103">
        <v>0</v>
      </c>
      <c r="CG43" s="100">
        <f t="shared" si="194"/>
        <v>0</v>
      </c>
      <c r="CH43" s="104">
        <v>0</v>
      </c>
      <c r="CI43" s="102">
        <f t="shared" si="195"/>
        <v>0</v>
      </c>
      <c r="CJ43" s="103">
        <v>0</v>
      </c>
      <c r="CK43" s="100">
        <f t="shared" si="196"/>
        <v>0</v>
      </c>
      <c r="CL43" s="104">
        <v>0</v>
      </c>
      <c r="CM43" s="102">
        <f t="shared" si="197"/>
        <v>0</v>
      </c>
      <c r="CN43" s="103">
        <v>0</v>
      </c>
      <c r="CO43" s="100">
        <f t="shared" si="198"/>
        <v>0</v>
      </c>
      <c r="CP43" s="104">
        <v>0</v>
      </c>
      <c r="CQ43" s="102">
        <f t="shared" si="199"/>
        <v>0</v>
      </c>
      <c r="CR43" s="103">
        <v>0</v>
      </c>
      <c r="CS43" s="100">
        <f t="shared" si="200"/>
        <v>0</v>
      </c>
      <c r="CT43" s="104">
        <v>0</v>
      </c>
      <c r="CU43" s="102">
        <f t="shared" si="201"/>
        <v>0</v>
      </c>
      <c r="CV43" s="103">
        <v>0</v>
      </c>
      <c r="CW43" s="100">
        <f t="shared" si="202"/>
        <v>0</v>
      </c>
      <c r="CX43" s="104">
        <v>0</v>
      </c>
      <c r="CZ43" s="235">
        <f t="shared" si="99"/>
        <v>0</v>
      </c>
      <c r="DA43" s="236">
        <f t="shared" si="100"/>
        <v>0</v>
      </c>
    </row>
    <row r="44" spans="1:105" s="288" customFormat="1" ht="18" customHeight="1" x14ac:dyDescent="0.15">
      <c r="A44" s="279">
        <v>6</v>
      </c>
      <c r="B44" s="280" t="str">
        <f>Orçamentária!D608</f>
        <v>FOTOVOLTAICO</v>
      </c>
      <c r="C44" s="281">
        <f>Orçamentária!J615</f>
        <v>0</v>
      </c>
      <c r="D44" s="281">
        <f>Orçamentária!K615</f>
        <v>0</v>
      </c>
      <c r="E44" s="282">
        <f t="shared" si="204"/>
        <v>0</v>
      </c>
      <c r="F44" s="283" t="e">
        <f>+E44/E95*100</f>
        <v>#DIV/0!</v>
      </c>
      <c r="G44" s="284">
        <f t="shared" ref="G44" si="256">H44*$C44</f>
        <v>0</v>
      </c>
      <c r="H44" s="285">
        <v>0</v>
      </c>
      <c r="I44" s="286">
        <f t="shared" ref="I44" si="257">J44*$D44</f>
        <v>0</v>
      </c>
      <c r="J44" s="287">
        <v>0</v>
      </c>
      <c r="K44" s="284">
        <f t="shared" ref="K44" si="258">L44*$C44</f>
        <v>0</v>
      </c>
      <c r="L44" s="285">
        <v>0</v>
      </c>
      <c r="M44" s="286">
        <f t="shared" ref="M44" si="259">N44*$D44</f>
        <v>0</v>
      </c>
      <c r="N44" s="287">
        <v>0</v>
      </c>
      <c r="O44" s="284">
        <f t="shared" ref="O44" si="260">P44*$C44</f>
        <v>0</v>
      </c>
      <c r="P44" s="285">
        <v>0</v>
      </c>
      <c r="Q44" s="286">
        <f t="shared" ref="Q44" si="261">R44*$D44</f>
        <v>0</v>
      </c>
      <c r="R44" s="287">
        <v>0</v>
      </c>
      <c r="S44" s="284">
        <f t="shared" ref="S44" si="262">T44*$C44</f>
        <v>0</v>
      </c>
      <c r="T44" s="285">
        <v>0</v>
      </c>
      <c r="U44" s="286">
        <f t="shared" ref="U44" si="263">V44*$D44</f>
        <v>0</v>
      </c>
      <c r="V44" s="287">
        <v>0</v>
      </c>
      <c r="W44" s="284">
        <f t="shared" ref="W44" si="264">X44*$C44</f>
        <v>0</v>
      </c>
      <c r="X44" s="285">
        <v>0</v>
      </c>
      <c r="Y44" s="286">
        <f t="shared" ref="Y44" si="265">Z44*$D44</f>
        <v>0</v>
      </c>
      <c r="Z44" s="287">
        <v>0</v>
      </c>
      <c r="AA44" s="284">
        <f t="shared" ref="AA44" si="266">AB44*$C44</f>
        <v>0</v>
      </c>
      <c r="AB44" s="285">
        <v>0</v>
      </c>
      <c r="AC44" s="286">
        <f t="shared" ref="AC44" si="267">AD44*$D44</f>
        <v>0</v>
      </c>
      <c r="AD44" s="287">
        <v>0</v>
      </c>
      <c r="AE44" s="284">
        <f t="shared" ref="AE44" si="268">AF44*$C44</f>
        <v>0</v>
      </c>
      <c r="AF44" s="285">
        <v>0</v>
      </c>
      <c r="AG44" s="286">
        <f t="shared" ref="AG44" si="269">AH44*$D44</f>
        <v>0</v>
      </c>
      <c r="AH44" s="287">
        <v>0</v>
      </c>
      <c r="AI44" s="284">
        <f t="shared" ref="AI44" si="270">AJ44*$C44</f>
        <v>0</v>
      </c>
      <c r="AJ44" s="285">
        <v>0</v>
      </c>
      <c r="AK44" s="286">
        <f t="shared" ref="AK44" si="271">AL44*$D44</f>
        <v>0</v>
      </c>
      <c r="AL44" s="287">
        <v>0</v>
      </c>
      <c r="AM44" s="284">
        <f t="shared" ref="AM44" si="272">AN44*$C44</f>
        <v>0</v>
      </c>
      <c r="AN44" s="285">
        <v>0</v>
      </c>
      <c r="AO44" s="286">
        <f t="shared" ref="AO44" si="273">AP44*$D44</f>
        <v>0</v>
      </c>
      <c r="AP44" s="287">
        <v>0</v>
      </c>
      <c r="AQ44" s="284">
        <f t="shared" ref="AQ44" si="274">AR44*$C44</f>
        <v>0</v>
      </c>
      <c r="AR44" s="285">
        <v>0</v>
      </c>
      <c r="AS44" s="286">
        <f t="shared" ref="AS44" si="275">AT44*$D44</f>
        <v>0</v>
      </c>
      <c r="AT44" s="287">
        <v>0</v>
      </c>
      <c r="AU44" s="284">
        <f t="shared" ref="AU44" si="276">AV44*$C44</f>
        <v>0</v>
      </c>
      <c r="AV44" s="285">
        <v>0</v>
      </c>
      <c r="AW44" s="286">
        <f t="shared" ref="AW44" si="277">AX44*$D44</f>
        <v>0</v>
      </c>
      <c r="AX44" s="287">
        <v>0</v>
      </c>
      <c r="AY44" s="284">
        <f t="shared" ref="AY44" si="278">AZ44*$C44</f>
        <v>0</v>
      </c>
      <c r="AZ44" s="285">
        <v>0</v>
      </c>
      <c r="BA44" s="286">
        <f t="shared" ref="BA44" si="279">BB44*$D44</f>
        <v>0</v>
      </c>
      <c r="BB44" s="287">
        <v>0</v>
      </c>
      <c r="BC44" s="284">
        <f t="shared" ref="BC44" si="280">BD44*$C44</f>
        <v>0</v>
      </c>
      <c r="BD44" s="285">
        <v>0</v>
      </c>
      <c r="BE44" s="286">
        <f t="shared" ref="BE44" si="281">BF44*$D44</f>
        <v>0</v>
      </c>
      <c r="BF44" s="287">
        <v>0</v>
      </c>
      <c r="BG44" s="284">
        <f t="shared" ref="BG44" si="282">BH44*$C44</f>
        <v>0</v>
      </c>
      <c r="BH44" s="285">
        <v>0</v>
      </c>
      <c r="BI44" s="286">
        <f t="shared" ref="BI44" si="283">BJ44*$D44</f>
        <v>0</v>
      </c>
      <c r="BJ44" s="287">
        <v>0</v>
      </c>
      <c r="BK44" s="284">
        <f t="shared" ref="BK44" si="284">BL44*$C44</f>
        <v>0</v>
      </c>
      <c r="BL44" s="285">
        <v>0</v>
      </c>
      <c r="BM44" s="286">
        <f t="shared" ref="BM44" si="285">BN44*$D44</f>
        <v>0</v>
      </c>
      <c r="BN44" s="287">
        <v>0</v>
      </c>
      <c r="BO44" s="284">
        <f t="shared" ref="BO44" si="286">BP44*$C44</f>
        <v>0</v>
      </c>
      <c r="BP44" s="285">
        <v>0</v>
      </c>
      <c r="BQ44" s="286">
        <f t="shared" ref="BQ44" si="287">BR44*$D44</f>
        <v>0</v>
      </c>
      <c r="BR44" s="287">
        <v>0</v>
      </c>
      <c r="BS44" s="284">
        <f t="shared" ref="BS44" si="288">BT44*$C44</f>
        <v>0</v>
      </c>
      <c r="BT44" s="285">
        <v>0</v>
      </c>
      <c r="BU44" s="286">
        <f t="shared" ref="BU44" si="289">BV44*$D44</f>
        <v>0</v>
      </c>
      <c r="BV44" s="287">
        <v>0</v>
      </c>
      <c r="BW44" s="284">
        <f t="shared" ref="BW44" si="290">BX44*$C44</f>
        <v>0</v>
      </c>
      <c r="BX44" s="285">
        <v>0</v>
      </c>
      <c r="BY44" s="286">
        <f t="shared" ref="BY44" si="291">BZ44*$D44</f>
        <v>0</v>
      </c>
      <c r="BZ44" s="287">
        <v>0</v>
      </c>
      <c r="CA44" s="284">
        <f t="shared" ref="CA44" si="292">CB44*$C44</f>
        <v>0</v>
      </c>
      <c r="CB44" s="285">
        <v>0</v>
      </c>
      <c r="CC44" s="286">
        <f t="shared" ref="CC44" si="293">CD44*$D44</f>
        <v>0</v>
      </c>
      <c r="CD44" s="287">
        <v>0</v>
      </c>
      <c r="CE44" s="284">
        <f t="shared" ref="CE44" si="294">CF44*$C44</f>
        <v>0</v>
      </c>
      <c r="CF44" s="285">
        <v>0</v>
      </c>
      <c r="CG44" s="286">
        <f t="shared" ref="CG44" si="295">CH44*$D44</f>
        <v>0</v>
      </c>
      <c r="CH44" s="287">
        <v>0</v>
      </c>
      <c r="CI44" s="284">
        <f t="shared" ref="CI44" si="296">CJ44*$C44</f>
        <v>0</v>
      </c>
      <c r="CJ44" s="285">
        <v>0</v>
      </c>
      <c r="CK44" s="286">
        <f t="shared" ref="CK44" si="297">CL44*$D44</f>
        <v>0</v>
      </c>
      <c r="CL44" s="287">
        <v>0</v>
      </c>
      <c r="CM44" s="284">
        <f t="shared" ref="CM44" si="298">CN44*$C44</f>
        <v>0</v>
      </c>
      <c r="CN44" s="285">
        <v>0</v>
      </c>
      <c r="CO44" s="286">
        <f t="shared" ref="CO44" si="299">CP44*$D44</f>
        <v>0</v>
      </c>
      <c r="CP44" s="287">
        <v>0</v>
      </c>
      <c r="CQ44" s="284">
        <f t="shared" ref="CQ44" si="300">CR44*$C44</f>
        <v>0</v>
      </c>
      <c r="CR44" s="285">
        <v>0</v>
      </c>
      <c r="CS44" s="286">
        <f t="shared" ref="CS44" si="301">CT44*$D44</f>
        <v>0</v>
      </c>
      <c r="CT44" s="287">
        <v>0</v>
      </c>
      <c r="CU44" s="284">
        <f t="shared" ref="CU44" si="302">CV44*$C44</f>
        <v>0</v>
      </c>
      <c r="CV44" s="285">
        <v>0</v>
      </c>
      <c r="CW44" s="286">
        <f t="shared" ref="CW44" si="303">CX44*$D44</f>
        <v>0</v>
      </c>
      <c r="CX44" s="287">
        <v>0</v>
      </c>
      <c r="CZ44" s="289">
        <f t="shared" si="99"/>
        <v>0</v>
      </c>
      <c r="DA44" s="290">
        <f t="shared" si="100"/>
        <v>0</v>
      </c>
    </row>
    <row r="45" spans="1:105" s="299" customFormat="1" ht="18" customHeight="1" x14ac:dyDescent="0.15">
      <c r="A45" s="291">
        <v>7</v>
      </c>
      <c r="B45" s="292" t="str">
        <f>Orçamentária!D617</f>
        <v>ATERRAMENTO E PROTEÇÃO CONTRA DESCARGAS ATMOSFÉRICAS</v>
      </c>
      <c r="C45" s="293"/>
      <c r="D45" s="293"/>
      <c r="E45" s="294"/>
      <c r="F45" s="295"/>
      <c r="G45" s="296"/>
      <c r="H45" s="297"/>
      <c r="I45" s="293"/>
      <c r="J45" s="298"/>
      <c r="K45" s="296"/>
      <c r="L45" s="297"/>
      <c r="M45" s="293"/>
      <c r="N45" s="298"/>
      <c r="O45" s="296"/>
      <c r="P45" s="297"/>
      <c r="Q45" s="293"/>
      <c r="R45" s="298"/>
      <c r="S45" s="296"/>
      <c r="T45" s="297"/>
      <c r="U45" s="293"/>
      <c r="V45" s="298"/>
      <c r="W45" s="296"/>
      <c r="X45" s="297"/>
      <c r="Y45" s="293"/>
      <c r="Z45" s="298"/>
      <c r="AA45" s="296"/>
      <c r="AB45" s="297"/>
      <c r="AC45" s="293"/>
      <c r="AD45" s="298"/>
      <c r="AE45" s="296"/>
      <c r="AF45" s="297"/>
      <c r="AG45" s="293"/>
      <c r="AH45" s="298"/>
      <c r="AI45" s="296"/>
      <c r="AJ45" s="297"/>
      <c r="AK45" s="293"/>
      <c r="AL45" s="298"/>
      <c r="AM45" s="296"/>
      <c r="AN45" s="297"/>
      <c r="AO45" s="293"/>
      <c r="AP45" s="298"/>
      <c r="AQ45" s="296"/>
      <c r="AR45" s="297"/>
      <c r="AS45" s="293"/>
      <c r="AT45" s="298"/>
      <c r="AU45" s="296"/>
      <c r="AV45" s="297"/>
      <c r="AW45" s="293"/>
      <c r="AX45" s="298"/>
      <c r="AY45" s="296"/>
      <c r="AZ45" s="297"/>
      <c r="BA45" s="293"/>
      <c r="BB45" s="298"/>
      <c r="BC45" s="296"/>
      <c r="BD45" s="297"/>
      <c r="BE45" s="293"/>
      <c r="BF45" s="298"/>
      <c r="BG45" s="296"/>
      <c r="BH45" s="297"/>
      <c r="BI45" s="293"/>
      <c r="BJ45" s="298"/>
      <c r="BK45" s="296"/>
      <c r="BL45" s="297"/>
      <c r="BM45" s="293"/>
      <c r="BN45" s="298"/>
      <c r="BO45" s="296"/>
      <c r="BP45" s="297"/>
      <c r="BQ45" s="293"/>
      <c r="BR45" s="298"/>
      <c r="BS45" s="296"/>
      <c r="BT45" s="297"/>
      <c r="BU45" s="293"/>
      <c r="BV45" s="298"/>
      <c r="BW45" s="296"/>
      <c r="BX45" s="297"/>
      <c r="BY45" s="293"/>
      <c r="BZ45" s="298"/>
      <c r="CA45" s="296"/>
      <c r="CB45" s="297"/>
      <c r="CC45" s="293"/>
      <c r="CD45" s="298"/>
      <c r="CE45" s="296"/>
      <c r="CF45" s="297"/>
      <c r="CG45" s="293"/>
      <c r="CH45" s="298"/>
      <c r="CI45" s="296"/>
      <c r="CJ45" s="297"/>
      <c r="CK45" s="293"/>
      <c r="CL45" s="298"/>
      <c r="CM45" s="296"/>
      <c r="CN45" s="297"/>
      <c r="CO45" s="293"/>
      <c r="CP45" s="298"/>
      <c r="CQ45" s="296"/>
      <c r="CR45" s="297"/>
      <c r="CS45" s="293"/>
      <c r="CT45" s="298"/>
      <c r="CU45" s="296"/>
      <c r="CV45" s="297"/>
      <c r="CW45" s="293"/>
      <c r="CX45" s="298"/>
      <c r="CZ45" s="289"/>
      <c r="DA45" s="290"/>
    </row>
    <row r="46" spans="1:105" s="180" customFormat="1" ht="8.4" x14ac:dyDescent="0.15">
      <c r="A46" s="106" t="s">
        <v>44</v>
      </c>
      <c r="B46" s="107" t="str">
        <f>Orçamentária!D618</f>
        <v>CONECTORES E TERMINAIS</v>
      </c>
      <c r="C46" s="108">
        <f>Orçamentária!J629</f>
        <v>0</v>
      </c>
      <c r="D46" s="108">
        <f>Orçamentária!K629</f>
        <v>0</v>
      </c>
      <c r="E46" s="109">
        <f t="shared" ref="E46:E95" si="304">C46+D46</f>
        <v>0</v>
      </c>
      <c r="F46" s="110" t="e">
        <f>+E46/E97*100</f>
        <v>#DIV/0!</v>
      </c>
      <c r="G46" s="111">
        <f t="shared" si="155"/>
        <v>0</v>
      </c>
      <c r="H46" s="112">
        <v>0</v>
      </c>
      <c r="I46" s="113">
        <f t="shared" si="156"/>
        <v>0</v>
      </c>
      <c r="J46" s="114">
        <v>0</v>
      </c>
      <c r="K46" s="111">
        <f t="shared" si="157"/>
        <v>0</v>
      </c>
      <c r="L46" s="112">
        <v>0</v>
      </c>
      <c r="M46" s="113">
        <f t="shared" si="158"/>
        <v>0</v>
      </c>
      <c r="N46" s="114">
        <v>0</v>
      </c>
      <c r="O46" s="111">
        <f t="shared" si="159"/>
        <v>0</v>
      </c>
      <c r="P46" s="112">
        <v>0</v>
      </c>
      <c r="Q46" s="113">
        <f t="shared" si="160"/>
        <v>0</v>
      </c>
      <c r="R46" s="114">
        <v>0</v>
      </c>
      <c r="S46" s="111">
        <f t="shared" si="161"/>
        <v>0</v>
      </c>
      <c r="T46" s="112">
        <v>0</v>
      </c>
      <c r="U46" s="113">
        <f t="shared" si="162"/>
        <v>0</v>
      </c>
      <c r="V46" s="114">
        <v>0</v>
      </c>
      <c r="W46" s="111">
        <f t="shared" si="163"/>
        <v>0</v>
      </c>
      <c r="X46" s="112">
        <v>0</v>
      </c>
      <c r="Y46" s="113">
        <f t="shared" si="164"/>
        <v>0</v>
      </c>
      <c r="Z46" s="114">
        <v>0</v>
      </c>
      <c r="AA46" s="111">
        <f t="shared" si="165"/>
        <v>0</v>
      </c>
      <c r="AB46" s="112">
        <v>0</v>
      </c>
      <c r="AC46" s="113">
        <f t="shared" si="166"/>
        <v>0</v>
      </c>
      <c r="AD46" s="114">
        <v>0</v>
      </c>
      <c r="AE46" s="111">
        <f t="shared" si="167"/>
        <v>0</v>
      </c>
      <c r="AF46" s="112">
        <v>0</v>
      </c>
      <c r="AG46" s="113">
        <f t="shared" si="168"/>
        <v>0</v>
      </c>
      <c r="AH46" s="114">
        <v>0</v>
      </c>
      <c r="AI46" s="111">
        <f t="shared" si="169"/>
        <v>0</v>
      </c>
      <c r="AJ46" s="112">
        <v>0</v>
      </c>
      <c r="AK46" s="113">
        <f t="shared" si="170"/>
        <v>0</v>
      </c>
      <c r="AL46" s="114">
        <v>0</v>
      </c>
      <c r="AM46" s="111">
        <f t="shared" si="171"/>
        <v>0</v>
      </c>
      <c r="AN46" s="112">
        <v>0</v>
      </c>
      <c r="AO46" s="113">
        <f t="shared" si="172"/>
        <v>0</v>
      </c>
      <c r="AP46" s="114">
        <v>0</v>
      </c>
      <c r="AQ46" s="111">
        <f t="shared" si="173"/>
        <v>0</v>
      </c>
      <c r="AR46" s="112">
        <v>0</v>
      </c>
      <c r="AS46" s="113">
        <f t="shared" si="174"/>
        <v>0</v>
      </c>
      <c r="AT46" s="114">
        <v>0</v>
      </c>
      <c r="AU46" s="111">
        <f t="shared" si="175"/>
        <v>0</v>
      </c>
      <c r="AV46" s="112">
        <v>0</v>
      </c>
      <c r="AW46" s="113">
        <f t="shared" si="176"/>
        <v>0</v>
      </c>
      <c r="AX46" s="114">
        <v>0</v>
      </c>
      <c r="AY46" s="111">
        <f t="shared" si="177"/>
        <v>0</v>
      </c>
      <c r="AZ46" s="112">
        <v>0</v>
      </c>
      <c r="BA46" s="113">
        <f t="shared" si="178"/>
        <v>0</v>
      </c>
      <c r="BB46" s="114">
        <v>0</v>
      </c>
      <c r="BC46" s="111">
        <f t="shared" si="179"/>
        <v>0</v>
      </c>
      <c r="BD46" s="112">
        <v>0</v>
      </c>
      <c r="BE46" s="113">
        <f t="shared" si="180"/>
        <v>0</v>
      </c>
      <c r="BF46" s="114">
        <v>0</v>
      </c>
      <c r="BG46" s="111">
        <f t="shared" si="181"/>
        <v>0</v>
      </c>
      <c r="BH46" s="112">
        <v>0</v>
      </c>
      <c r="BI46" s="113">
        <f t="shared" si="182"/>
        <v>0</v>
      </c>
      <c r="BJ46" s="114">
        <v>0</v>
      </c>
      <c r="BK46" s="111">
        <f t="shared" si="183"/>
        <v>0</v>
      </c>
      <c r="BL46" s="112">
        <v>0</v>
      </c>
      <c r="BM46" s="113">
        <f t="shared" si="184"/>
        <v>0</v>
      </c>
      <c r="BN46" s="114">
        <v>0</v>
      </c>
      <c r="BO46" s="111">
        <f t="shared" si="185"/>
        <v>0</v>
      </c>
      <c r="BP46" s="112">
        <v>0</v>
      </c>
      <c r="BQ46" s="113">
        <f t="shared" si="186"/>
        <v>0</v>
      </c>
      <c r="BR46" s="114">
        <v>0</v>
      </c>
      <c r="BS46" s="111">
        <f t="shared" si="187"/>
        <v>0</v>
      </c>
      <c r="BT46" s="112">
        <v>0</v>
      </c>
      <c r="BU46" s="113">
        <f t="shared" si="188"/>
        <v>0</v>
      </c>
      <c r="BV46" s="114">
        <v>0</v>
      </c>
      <c r="BW46" s="111">
        <f t="shared" si="189"/>
        <v>0</v>
      </c>
      <c r="BX46" s="112">
        <v>0</v>
      </c>
      <c r="BY46" s="113">
        <f t="shared" si="190"/>
        <v>0</v>
      </c>
      <c r="BZ46" s="114">
        <v>0</v>
      </c>
      <c r="CA46" s="111">
        <f t="shared" si="191"/>
        <v>0</v>
      </c>
      <c r="CB46" s="112">
        <v>0</v>
      </c>
      <c r="CC46" s="113">
        <f t="shared" si="192"/>
        <v>0</v>
      </c>
      <c r="CD46" s="114">
        <v>0</v>
      </c>
      <c r="CE46" s="111">
        <f t="shared" si="193"/>
        <v>0</v>
      </c>
      <c r="CF46" s="112">
        <v>0</v>
      </c>
      <c r="CG46" s="113">
        <f t="shared" si="194"/>
        <v>0</v>
      </c>
      <c r="CH46" s="114">
        <v>0</v>
      </c>
      <c r="CI46" s="111">
        <f t="shared" si="195"/>
        <v>0</v>
      </c>
      <c r="CJ46" s="112">
        <v>0</v>
      </c>
      <c r="CK46" s="113">
        <f t="shared" si="196"/>
        <v>0</v>
      </c>
      <c r="CL46" s="114">
        <v>0</v>
      </c>
      <c r="CM46" s="111">
        <f t="shared" si="197"/>
        <v>0</v>
      </c>
      <c r="CN46" s="112">
        <v>0</v>
      </c>
      <c r="CO46" s="113">
        <f t="shared" si="198"/>
        <v>0</v>
      </c>
      <c r="CP46" s="114">
        <v>0</v>
      </c>
      <c r="CQ46" s="111">
        <f t="shared" si="199"/>
        <v>0</v>
      </c>
      <c r="CR46" s="112">
        <v>0</v>
      </c>
      <c r="CS46" s="113">
        <f t="shared" si="200"/>
        <v>0</v>
      </c>
      <c r="CT46" s="114">
        <v>0</v>
      </c>
      <c r="CU46" s="111">
        <f t="shared" si="201"/>
        <v>0</v>
      </c>
      <c r="CV46" s="112">
        <v>0</v>
      </c>
      <c r="CW46" s="113">
        <f t="shared" si="202"/>
        <v>0</v>
      </c>
      <c r="CX46" s="114">
        <v>0</v>
      </c>
      <c r="CZ46" s="235">
        <f t="shared" si="99"/>
        <v>0</v>
      </c>
      <c r="DA46" s="236">
        <f t="shared" si="100"/>
        <v>0</v>
      </c>
    </row>
    <row r="47" spans="1:105" s="105" customFormat="1" ht="8.4" x14ac:dyDescent="0.15">
      <c r="A47" s="98" t="s">
        <v>168</v>
      </c>
      <c r="B47" s="99" t="str">
        <f>Orçamentária!D632</f>
        <v>CABOS DE DESCIDA</v>
      </c>
      <c r="C47" s="100">
        <f>Orçamentária!J635</f>
        <v>0</v>
      </c>
      <c r="D47" s="100">
        <f>Orçamentária!K635</f>
        <v>0</v>
      </c>
      <c r="E47" s="101">
        <f t="shared" si="304"/>
        <v>0</v>
      </c>
      <c r="F47" s="213" t="e">
        <f>+E47/E$97*100</f>
        <v>#DIV/0!</v>
      </c>
      <c r="G47" s="102">
        <f t="shared" si="155"/>
        <v>0</v>
      </c>
      <c r="H47" s="103">
        <v>0</v>
      </c>
      <c r="I47" s="100">
        <f t="shared" si="156"/>
        <v>0</v>
      </c>
      <c r="J47" s="104">
        <v>0</v>
      </c>
      <c r="K47" s="102">
        <f t="shared" si="157"/>
        <v>0</v>
      </c>
      <c r="L47" s="103">
        <v>0</v>
      </c>
      <c r="M47" s="100">
        <f t="shared" si="158"/>
        <v>0</v>
      </c>
      <c r="N47" s="104">
        <v>0</v>
      </c>
      <c r="O47" s="102">
        <f t="shared" si="159"/>
        <v>0</v>
      </c>
      <c r="P47" s="103">
        <v>0</v>
      </c>
      <c r="Q47" s="100">
        <f t="shared" si="160"/>
        <v>0</v>
      </c>
      <c r="R47" s="104">
        <v>0</v>
      </c>
      <c r="S47" s="102">
        <f t="shared" si="161"/>
        <v>0</v>
      </c>
      <c r="T47" s="103">
        <v>0</v>
      </c>
      <c r="U47" s="100">
        <f t="shared" si="162"/>
        <v>0</v>
      </c>
      <c r="V47" s="104">
        <v>0</v>
      </c>
      <c r="W47" s="102">
        <f t="shared" si="163"/>
        <v>0</v>
      </c>
      <c r="X47" s="103">
        <v>0</v>
      </c>
      <c r="Y47" s="100">
        <f t="shared" si="164"/>
        <v>0</v>
      </c>
      <c r="Z47" s="104">
        <v>0</v>
      </c>
      <c r="AA47" s="102">
        <f t="shared" si="165"/>
        <v>0</v>
      </c>
      <c r="AB47" s="103">
        <v>0</v>
      </c>
      <c r="AC47" s="100">
        <f t="shared" si="166"/>
        <v>0</v>
      </c>
      <c r="AD47" s="104">
        <v>0</v>
      </c>
      <c r="AE47" s="102">
        <f t="shared" si="167"/>
        <v>0</v>
      </c>
      <c r="AF47" s="103">
        <v>0</v>
      </c>
      <c r="AG47" s="100">
        <f t="shared" si="168"/>
        <v>0</v>
      </c>
      <c r="AH47" s="104">
        <v>0</v>
      </c>
      <c r="AI47" s="102">
        <f t="shared" si="169"/>
        <v>0</v>
      </c>
      <c r="AJ47" s="103">
        <v>0</v>
      </c>
      <c r="AK47" s="100">
        <f t="shared" si="170"/>
        <v>0</v>
      </c>
      <c r="AL47" s="104">
        <v>0</v>
      </c>
      <c r="AM47" s="102">
        <f t="shared" si="171"/>
        <v>0</v>
      </c>
      <c r="AN47" s="103">
        <v>0</v>
      </c>
      <c r="AO47" s="100">
        <f t="shared" si="172"/>
        <v>0</v>
      </c>
      <c r="AP47" s="104">
        <v>0</v>
      </c>
      <c r="AQ47" s="102">
        <f t="shared" si="173"/>
        <v>0</v>
      </c>
      <c r="AR47" s="103">
        <v>0</v>
      </c>
      <c r="AS47" s="100">
        <f t="shared" si="174"/>
        <v>0</v>
      </c>
      <c r="AT47" s="104">
        <v>0</v>
      </c>
      <c r="AU47" s="102">
        <f t="shared" si="175"/>
        <v>0</v>
      </c>
      <c r="AV47" s="103">
        <v>0</v>
      </c>
      <c r="AW47" s="100">
        <f t="shared" si="176"/>
        <v>0</v>
      </c>
      <c r="AX47" s="104">
        <v>0</v>
      </c>
      <c r="AY47" s="102">
        <f t="shared" si="177"/>
        <v>0</v>
      </c>
      <c r="AZ47" s="103">
        <v>0</v>
      </c>
      <c r="BA47" s="100">
        <f t="shared" si="178"/>
        <v>0</v>
      </c>
      <c r="BB47" s="104">
        <v>0</v>
      </c>
      <c r="BC47" s="102">
        <f t="shared" si="179"/>
        <v>0</v>
      </c>
      <c r="BD47" s="103">
        <v>0</v>
      </c>
      <c r="BE47" s="100">
        <f t="shared" si="180"/>
        <v>0</v>
      </c>
      <c r="BF47" s="104">
        <v>0</v>
      </c>
      <c r="BG47" s="102">
        <f t="shared" si="181"/>
        <v>0</v>
      </c>
      <c r="BH47" s="103">
        <v>0</v>
      </c>
      <c r="BI47" s="100">
        <f t="shared" si="182"/>
        <v>0</v>
      </c>
      <c r="BJ47" s="104">
        <v>0</v>
      </c>
      <c r="BK47" s="102">
        <f t="shared" si="183"/>
        <v>0</v>
      </c>
      <c r="BL47" s="103">
        <v>0</v>
      </c>
      <c r="BM47" s="100">
        <f t="shared" si="184"/>
        <v>0</v>
      </c>
      <c r="BN47" s="104">
        <v>0</v>
      </c>
      <c r="BO47" s="102">
        <f t="shared" si="185"/>
        <v>0</v>
      </c>
      <c r="BP47" s="103">
        <v>0</v>
      </c>
      <c r="BQ47" s="100">
        <f t="shared" si="186"/>
        <v>0</v>
      </c>
      <c r="BR47" s="104">
        <v>0</v>
      </c>
      <c r="BS47" s="102">
        <f t="shared" si="187"/>
        <v>0</v>
      </c>
      <c r="BT47" s="103">
        <v>0</v>
      </c>
      <c r="BU47" s="100">
        <f t="shared" si="188"/>
        <v>0</v>
      </c>
      <c r="BV47" s="104">
        <v>0</v>
      </c>
      <c r="BW47" s="102">
        <f t="shared" si="189"/>
        <v>0</v>
      </c>
      <c r="BX47" s="103">
        <v>0</v>
      </c>
      <c r="BY47" s="100">
        <f t="shared" si="190"/>
        <v>0</v>
      </c>
      <c r="BZ47" s="104">
        <v>0</v>
      </c>
      <c r="CA47" s="102">
        <f t="shared" si="191"/>
        <v>0</v>
      </c>
      <c r="CB47" s="103">
        <v>0</v>
      </c>
      <c r="CC47" s="100">
        <f t="shared" si="192"/>
        <v>0</v>
      </c>
      <c r="CD47" s="104">
        <v>0</v>
      </c>
      <c r="CE47" s="102">
        <f t="shared" si="193"/>
        <v>0</v>
      </c>
      <c r="CF47" s="103">
        <v>0</v>
      </c>
      <c r="CG47" s="100">
        <f t="shared" si="194"/>
        <v>0</v>
      </c>
      <c r="CH47" s="104">
        <v>0</v>
      </c>
      <c r="CI47" s="102">
        <f t="shared" si="195"/>
        <v>0</v>
      </c>
      <c r="CJ47" s="103">
        <v>0</v>
      </c>
      <c r="CK47" s="100">
        <f t="shared" si="196"/>
        <v>0</v>
      </c>
      <c r="CL47" s="104">
        <v>0</v>
      </c>
      <c r="CM47" s="102">
        <f t="shared" si="197"/>
        <v>0</v>
      </c>
      <c r="CN47" s="103">
        <v>0</v>
      </c>
      <c r="CO47" s="100">
        <f t="shared" si="198"/>
        <v>0</v>
      </c>
      <c r="CP47" s="104">
        <v>0</v>
      </c>
      <c r="CQ47" s="102">
        <f t="shared" si="199"/>
        <v>0</v>
      </c>
      <c r="CR47" s="103">
        <v>0</v>
      </c>
      <c r="CS47" s="100">
        <f t="shared" si="200"/>
        <v>0</v>
      </c>
      <c r="CT47" s="104">
        <v>0</v>
      </c>
      <c r="CU47" s="102">
        <f t="shared" si="201"/>
        <v>0</v>
      </c>
      <c r="CV47" s="103">
        <v>0</v>
      </c>
      <c r="CW47" s="100">
        <f t="shared" si="202"/>
        <v>0</v>
      </c>
      <c r="CX47" s="104">
        <v>0</v>
      </c>
      <c r="CZ47" s="235">
        <f t="shared" si="99"/>
        <v>0</v>
      </c>
      <c r="DA47" s="236">
        <f t="shared" si="100"/>
        <v>0</v>
      </c>
    </row>
    <row r="48" spans="1:105" s="180" customFormat="1" ht="8.4" x14ac:dyDescent="0.15">
      <c r="A48" s="106" t="s">
        <v>169</v>
      </c>
      <c r="B48" s="107" t="str">
        <f>Orçamentária!D638</f>
        <v>ELETRODO DE TERRA</v>
      </c>
      <c r="C48" s="108">
        <f>Orçamentária!J641</f>
        <v>0</v>
      </c>
      <c r="D48" s="108">
        <f>Orçamentária!K641</f>
        <v>0</v>
      </c>
      <c r="E48" s="109">
        <f t="shared" si="304"/>
        <v>0</v>
      </c>
      <c r="F48" s="110" t="e">
        <f>+E48/E$97*100</f>
        <v>#DIV/0!</v>
      </c>
      <c r="G48" s="111">
        <f t="shared" si="155"/>
        <v>0</v>
      </c>
      <c r="H48" s="112">
        <v>0</v>
      </c>
      <c r="I48" s="113">
        <f t="shared" si="156"/>
        <v>0</v>
      </c>
      <c r="J48" s="114">
        <v>0</v>
      </c>
      <c r="K48" s="111">
        <f t="shared" si="157"/>
        <v>0</v>
      </c>
      <c r="L48" s="112">
        <v>0</v>
      </c>
      <c r="M48" s="113">
        <f t="shared" si="158"/>
        <v>0</v>
      </c>
      <c r="N48" s="114">
        <v>0</v>
      </c>
      <c r="O48" s="111">
        <f t="shared" si="159"/>
        <v>0</v>
      </c>
      <c r="P48" s="112">
        <v>0</v>
      </c>
      <c r="Q48" s="113">
        <f t="shared" si="160"/>
        <v>0</v>
      </c>
      <c r="R48" s="114">
        <v>0</v>
      </c>
      <c r="S48" s="111">
        <f t="shared" si="161"/>
        <v>0</v>
      </c>
      <c r="T48" s="112">
        <v>0</v>
      </c>
      <c r="U48" s="113">
        <f t="shared" si="162"/>
        <v>0</v>
      </c>
      <c r="V48" s="114">
        <v>0</v>
      </c>
      <c r="W48" s="111">
        <f t="shared" si="163"/>
        <v>0</v>
      </c>
      <c r="X48" s="112">
        <v>0</v>
      </c>
      <c r="Y48" s="113">
        <f t="shared" si="164"/>
        <v>0</v>
      </c>
      <c r="Z48" s="114">
        <v>0</v>
      </c>
      <c r="AA48" s="111">
        <f t="shared" si="165"/>
        <v>0</v>
      </c>
      <c r="AB48" s="112">
        <v>0</v>
      </c>
      <c r="AC48" s="113">
        <f t="shared" si="166"/>
        <v>0</v>
      </c>
      <c r="AD48" s="114">
        <v>0</v>
      </c>
      <c r="AE48" s="111">
        <f t="shared" si="167"/>
        <v>0</v>
      </c>
      <c r="AF48" s="112">
        <v>0</v>
      </c>
      <c r="AG48" s="113">
        <f t="shared" si="168"/>
        <v>0</v>
      </c>
      <c r="AH48" s="114">
        <v>0</v>
      </c>
      <c r="AI48" s="111">
        <f t="shared" si="169"/>
        <v>0</v>
      </c>
      <c r="AJ48" s="112">
        <v>0</v>
      </c>
      <c r="AK48" s="113">
        <f t="shared" si="170"/>
        <v>0</v>
      </c>
      <c r="AL48" s="114">
        <v>0</v>
      </c>
      <c r="AM48" s="111">
        <f t="shared" si="171"/>
        <v>0</v>
      </c>
      <c r="AN48" s="112">
        <v>0</v>
      </c>
      <c r="AO48" s="113">
        <f t="shared" si="172"/>
        <v>0</v>
      </c>
      <c r="AP48" s="114">
        <v>0</v>
      </c>
      <c r="AQ48" s="111">
        <f t="shared" si="173"/>
        <v>0</v>
      </c>
      <c r="AR48" s="112">
        <v>0</v>
      </c>
      <c r="AS48" s="113">
        <f t="shared" si="174"/>
        <v>0</v>
      </c>
      <c r="AT48" s="114">
        <v>0</v>
      </c>
      <c r="AU48" s="111">
        <f t="shared" si="175"/>
        <v>0</v>
      </c>
      <c r="AV48" s="112">
        <v>0</v>
      </c>
      <c r="AW48" s="113">
        <f t="shared" si="176"/>
        <v>0</v>
      </c>
      <c r="AX48" s="114">
        <v>0</v>
      </c>
      <c r="AY48" s="111">
        <f t="shared" si="177"/>
        <v>0</v>
      </c>
      <c r="AZ48" s="112">
        <v>0</v>
      </c>
      <c r="BA48" s="113">
        <f t="shared" si="178"/>
        <v>0</v>
      </c>
      <c r="BB48" s="114">
        <v>0</v>
      </c>
      <c r="BC48" s="111">
        <f t="shared" si="179"/>
        <v>0</v>
      </c>
      <c r="BD48" s="112">
        <v>0</v>
      </c>
      <c r="BE48" s="113">
        <f t="shared" si="180"/>
        <v>0</v>
      </c>
      <c r="BF48" s="114">
        <v>0</v>
      </c>
      <c r="BG48" s="111">
        <f t="shared" si="181"/>
        <v>0</v>
      </c>
      <c r="BH48" s="112">
        <v>0</v>
      </c>
      <c r="BI48" s="113">
        <f t="shared" si="182"/>
        <v>0</v>
      </c>
      <c r="BJ48" s="114">
        <v>0</v>
      </c>
      <c r="BK48" s="111">
        <f t="shared" si="183"/>
        <v>0</v>
      </c>
      <c r="BL48" s="112">
        <v>0</v>
      </c>
      <c r="BM48" s="113">
        <f t="shared" si="184"/>
        <v>0</v>
      </c>
      <c r="BN48" s="114">
        <v>0</v>
      </c>
      <c r="BO48" s="111">
        <f t="shared" si="185"/>
        <v>0</v>
      </c>
      <c r="BP48" s="112">
        <v>0</v>
      </c>
      <c r="BQ48" s="113">
        <f t="shared" si="186"/>
        <v>0</v>
      </c>
      <c r="BR48" s="114">
        <v>0</v>
      </c>
      <c r="BS48" s="111">
        <f t="shared" si="187"/>
        <v>0</v>
      </c>
      <c r="BT48" s="112">
        <v>0</v>
      </c>
      <c r="BU48" s="113">
        <f t="shared" si="188"/>
        <v>0</v>
      </c>
      <c r="BV48" s="114">
        <v>0</v>
      </c>
      <c r="BW48" s="111">
        <f t="shared" si="189"/>
        <v>0</v>
      </c>
      <c r="BX48" s="112">
        <v>0</v>
      </c>
      <c r="BY48" s="113">
        <f t="shared" si="190"/>
        <v>0</v>
      </c>
      <c r="BZ48" s="114">
        <v>0</v>
      </c>
      <c r="CA48" s="111">
        <f t="shared" si="191"/>
        <v>0</v>
      </c>
      <c r="CB48" s="112">
        <v>0</v>
      </c>
      <c r="CC48" s="113">
        <f t="shared" si="192"/>
        <v>0</v>
      </c>
      <c r="CD48" s="114">
        <v>0</v>
      </c>
      <c r="CE48" s="111">
        <f t="shared" si="193"/>
        <v>0</v>
      </c>
      <c r="CF48" s="112">
        <v>0</v>
      </c>
      <c r="CG48" s="113">
        <f t="shared" si="194"/>
        <v>0</v>
      </c>
      <c r="CH48" s="114">
        <v>0</v>
      </c>
      <c r="CI48" s="111">
        <f t="shared" si="195"/>
        <v>0</v>
      </c>
      <c r="CJ48" s="112">
        <v>0</v>
      </c>
      <c r="CK48" s="113">
        <f t="shared" si="196"/>
        <v>0</v>
      </c>
      <c r="CL48" s="114">
        <v>0</v>
      </c>
      <c r="CM48" s="111">
        <f t="shared" si="197"/>
        <v>0</v>
      </c>
      <c r="CN48" s="112">
        <v>0</v>
      </c>
      <c r="CO48" s="113">
        <f t="shared" si="198"/>
        <v>0</v>
      </c>
      <c r="CP48" s="114">
        <v>0</v>
      </c>
      <c r="CQ48" s="111">
        <f t="shared" si="199"/>
        <v>0</v>
      </c>
      <c r="CR48" s="112">
        <v>0</v>
      </c>
      <c r="CS48" s="113">
        <f t="shared" si="200"/>
        <v>0</v>
      </c>
      <c r="CT48" s="114">
        <v>0</v>
      </c>
      <c r="CU48" s="111">
        <f t="shared" si="201"/>
        <v>0</v>
      </c>
      <c r="CV48" s="112">
        <v>0</v>
      </c>
      <c r="CW48" s="113">
        <f t="shared" si="202"/>
        <v>0</v>
      </c>
      <c r="CX48" s="114">
        <v>0</v>
      </c>
      <c r="CZ48" s="235">
        <f t="shared" si="99"/>
        <v>0</v>
      </c>
      <c r="DA48" s="236">
        <f t="shared" si="100"/>
        <v>0</v>
      </c>
    </row>
    <row r="49" spans="1:105" s="105" customFormat="1" ht="8.4" x14ac:dyDescent="0.15">
      <c r="A49" s="98" t="s">
        <v>170</v>
      </c>
      <c r="B49" s="99" t="str">
        <f>Orçamentária!D644</f>
        <v>CAIXAS</v>
      </c>
      <c r="C49" s="100">
        <f>Orçamentária!J649</f>
        <v>0</v>
      </c>
      <c r="D49" s="100">
        <f>Orçamentária!K649</f>
        <v>0</v>
      </c>
      <c r="E49" s="101">
        <f t="shared" si="304"/>
        <v>0</v>
      </c>
      <c r="F49" s="213" t="e">
        <f>+E49/E$97*100</f>
        <v>#DIV/0!</v>
      </c>
      <c r="G49" s="102">
        <f t="shared" si="155"/>
        <v>0</v>
      </c>
      <c r="H49" s="103">
        <v>0</v>
      </c>
      <c r="I49" s="100">
        <f t="shared" si="156"/>
        <v>0</v>
      </c>
      <c r="J49" s="104">
        <v>0</v>
      </c>
      <c r="K49" s="102">
        <f t="shared" si="157"/>
        <v>0</v>
      </c>
      <c r="L49" s="103">
        <v>0</v>
      </c>
      <c r="M49" s="100">
        <f t="shared" si="158"/>
        <v>0</v>
      </c>
      <c r="N49" s="104">
        <v>0</v>
      </c>
      <c r="O49" s="102">
        <f t="shared" si="159"/>
        <v>0</v>
      </c>
      <c r="P49" s="103">
        <v>0</v>
      </c>
      <c r="Q49" s="100">
        <f t="shared" si="160"/>
        <v>0</v>
      </c>
      <c r="R49" s="104">
        <v>0</v>
      </c>
      <c r="S49" s="102">
        <f t="shared" si="161"/>
        <v>0</v>
      </c>
      <c r="T49" s="103">
        <v>0</v>
      </c>
      <c r="U49" s="100">
        <f t="shared" si="162"/>
        <v>0</v>
      </c>
      <c r="V49" s="104">
        <v>0</v>
      </c>
      <c r="W49" s="102">
        <f t="shared" si="163"/>
        <v>0</v>
      </c>
      <c r="X49" s="103">
        <v>0</v>
      </c>
      <c r="Y49" s="100">
        <f t="shared" si="164"/>
        <v>0</v>
      </c>
      <c r="Z49" s="104">
        <v>0</v>
      </c>
      <c r="AA49" s="102">
        <f t="shared" si="165"/>
        <v>0</v>
      </c>
      <c r="AB49" s="103">
        <v>0</v>
      </c>
      <c r="AC49" s="100">
        <f t="shared" si="166"/>
        <v>0</v>
      </c>
      <c r="AD49" s="104">
        <v>0</v>
      </c>
      <c r="AE49" s="102">
        <f t="shared" si="167"/>
        <v>0</v>
      </c>
      <c r="AF49" s="103">
        <v>0</v>
      </c>
      <c r="AG49" s="100">
        <f t="shared" si="168"/>
        <v>0</v>
      </c>
      <c r="AH49" s="104">
        <v>0</v>
      </c>
      <c r="AI49" s="102">
        <f t="shared" si="169"/>
        <v>0</v>
      </c>
      <c r="AJ49" s="103">
        <v>0</v>
      </c>
      <c r="AK49" s="100">
        <f t="shared" si="170"/>
        <v>0</v>
      </c>
      <c r="AL49" s="104">
        <v>0</v>
      </c>
      <c r="AM49" s="102">
        <f t="shared" si="171"/>
        <v>0</v>
      </c>
      <c r="AN49" s="103">
        <v>0</v>
      </c>
      <c r="AO49" s="100">
        <f t="shared" si="172"/>
        <v>0</v>
      </c>
      <c r="AP49" s="104">
        <v>0</v>
      </c>
      <c r="AQ49" s="102">
        <f t="shared" si="173"/>
        <v>0</v>
      </c>
      <c r="AR49" s="103">
        <v>0</v>
      </c>
      <c r="AS49" s="100">
        <f t="shared" si="174"/>
        <v>0</v>
      </c>
      <c r="AT49" s="104">
        <v>0</v>
      </c>
      <c r="AU49" s="102">
        <f t="shared" si="175"/>
        <v>0</v>
      </c>
      <c r="AV49" s="103">
        <v>0</v>
      </c>
      <c r="AW49" s="100">
        <f t="shared" si="176"/>
        <v>0</v>
      </c>
      <c r="AX49" s="104">
        <v>0</v>
      </c>
      <c r="AY49" s="102">
        <f t="shared" si="177"/>
        <v>0</v>
      </c>
      <c r="AZ49" s="103">
        <v>0</v>
      </c>
      <c r="BA49" s="100">
        <f t="shared" si="178"/>
        <v>0</v>
      </c>
      <c r="BB49" s="104">
        <v>0</v>
      </c>
      <c r="BC49" s="102">
        <f t="shared" si="179"/>
        <v>0</v>
      </c>
      <c r="BD49" s="103">
        <v>0</v>
      </c>
      <c r="BE49" s="100">
        <f t="shared" si="180"/>
        <v>0</v>
      </c>
      <c r="BF49" s="104">
        <v>0</v>
      </c>
      <c r="BG49" s="102">
        <f t="shared" si="181"/>
        <v>0</v>
      </c>
      <c r="BH49" s="103">
        <v>0</v>
      </c>
      <c r="BI49" s="100">
        <f t="shared" si="182"/>
        <v>0</v>
      </c>
      <c r="BJ49" s="104">
        <v>0</v>
      </c>
      <c r="BK49" s="102">
        <f t="shared" si="183"/>
        <v>0</v>
      </c>
      <c r="BL49" s="103">
        <v>0</v>
      </c>
      <c r="BM49" s="100">
        <f t="shared" si="184"/>
        <v>0</v>
      </c>
      <c r="BN49" s="104">
        <v>0</v>
      </c>
      <c r="BO49" s="102">
        <f t="shared" si="185"/>
        <v>0</v>
      </c>
      <c r="BP49" s="103">
        <v>0</v>
      </c>
      <c r="BQ49" s="100">
        <f t="shared" si="186"/>
        <v>0</v>
      </c>
      <c r="BR49" s="104">
        <v>0</v>
      </c>
      <c r="BS49" s="102">
        <f t="shared" si="187"/>
        <v>0</v>
      </c>
      <c r="BT49" s="103">
        <v>0</v>
      </c>
      <c r="BU49" s="100">
        <f t="shared" si="188"/>
        <v>0</v>
      </c>
      <c r="BV49" s="104">
        <v>0</v>
      </c>
      <c r="BW49" s="102">
        <f t="shared" si="189"/>
        <v>0</v>
      </c>
      <c r="BX49" s="103">
        <v>0</v>
      </c>
      <c r="BY49" s="100">
        <f t="shared" si="190"/>
        <v>0</v>
      </c>
      <c r="BZ49" s="104">
        <v>0</v>
      </c>
      <c r="CA49" s="102">
        <f t="shared" si="191"/>
        <v>0</v>
      </c>
      <c r="CB49" s="103">
        <v>0</v>
      </c>
      <c r="CC49" s="100">
        <f t="shared" si="192"/>
        <v>0</v>
      </c>
      <c r="CD49" s="104">
        <v>0</v>
      </c>
      <c r="CE49" s="102">
        <f t="shared" si="193"/>
        <v>0</v>
      </c>
      <c r="CF49" s="103">
        <v>0</v>
      </c>
      <c r="CG49" s="100">
        <f t="shared" si="194"/>
        <v>0</v>
      </c>
      <c r="CH49" s="104">
        <v>0</v>
      </c>
      <c r="CI49" s="102">
        <f t="shared" si="195"/>
        <v>0</v>
      </c>
      <c r="CJ49" s="103">
        <v>0</v>
      </c>
      <c r="CK49" s="100">
        <f t="shared" si="196"/>
        <v>0</v>
      </c>
      <c r="CL49" s="104">
        <v>0</v>
      </c>
      <c r="CM49" s="102">
        <f t="shared" si="197"/>
        <v>0</v>
      </c>
      <c r="CN49" s="103">
        <v>0</v>
      </c>
      <c r="CO49" s="100">
        <f t="shared" si="198"/>
        <v>0</v>
      </c>
      <c r="CP49" s="104">
        <v>0</v>
      </c>
      <c r="CQ49" s="102">
        <f t="shared" si="199"/>
        <v>0</v>
      </c>
      <c r="CR49" s="103">
        <v>0</v>
      </c>
      <c r="CS49" s="100">
        <f t="shared" si="200"/>
        <v>0</v>
      </c>
      <c r="CT49" s="104">
        <v>0</v>
      </c>
      <c r="CU49" s="102">
        <f t="shared" si="201"/>
        <v>0</v>
      </c>
      <c r="CV49" s="103">
        <v>0</v>
      </c>
      <c r="CW49" s="100">
        <f t="shared" si="202"/>
        <v>0</v>
      </c>
      <c r="CX49" s="104">
        <v>0</v>
      </c>
      <c r="CZ49" s="235">
        <f t="shared" si="99"/>
        <v>0</v>
      </c>
      <c r="DA49" s="236">
        <f t="shared" si="100"/>
        <v>0</v>
      </c>
    </row>
    <row r="50" spans="1:105" s="288" customFormat="1" ht="18" customHeight="1" x14ac:dyDescent="0.15">
      <c r="A50" s="279">
        <v>8</v>
      </c>
      <c r="B50" s="280" t="str">
        <f>Orçamentária!D653</f>
        <v>DETECÇÃO E ALARME DE INCÊNDIO</v>
      </c>
      <c r="C50" s="281"/>
      <c r="D50" s="281"/>
      <c r="E50" s="282"/>
      <c r="F50" s="283"/>
      <c r="G50" s="284"/>
      <c r="H50" s="285"/>
      <c r="I50" s="286"/>
      <c r="J50" s="287"/>
      <c r="K50" s="284"/>
      <c r="L50" s="285"/>
      <c r="M50" s="286"/>
      <c r="N50" s="287"/>
      <c r="O50" s="284"/>
      <c r="P50" s="285"/>
      <c r="Q50" s="286"/>
      <c r="R50" s="287"/>
      <c r="S50" s="284"/>
      <c r="T50" s="285"/>
      <c r="U50" s="286"/>
      <c r="V50" s="287"/>
      <c r="W50" s="284"/>
      <c r="X50" s="285"/>
      <c r="Y50" s="286"/>
      <c r="Z50" s="287"/>
      <c r="AA50" s="284"/>
      <c r="AB50" s="285"/>
      <c r="AC50" s="286"/>
      <c r="AD50" s="287"/>
      <c r="AE50" s="284"/>
      <c r="AF50" s="285"/>
      <c r="AG50" s="286"/>
      <c r="AH50" s="287"/>
      <c r="AI50" s="284"/>
      <c r="AJ50" s="285"/>
      <c r="AK50" s="286"/>
      <c r="AL50" s="287"/>
      <c r="AM50" s="284"/>
      <c r="AN50" s="285"/>
      <c r="AO50" s="286"/>
      <c r="AP50" s="287"/>
      <c r="AQ50" s="284"/>
      <c r="AR50" s="285"/>
      <c r="AS50" s="286"/>
      <c r="AT50" s="287"/>
      <c r="AU50" s="284"/>
      <c r="AV50" s="285"/>
      <c r="AW50" s="286"/>
      <c r="AX50" s="287"/>
      <c r="AY50" s="284"/>
      <c r="AZ50" s="285"/>
      <c r="BA50" s="286"/>
      <c r="BB50" s="287"/>
      <c r="BC50" s="284"/>
      <c r="BD50" s="285"/>
      <c r="BE50" s="286"/>
      <c r="BF50" s="287"/>
      <c r="BG50" s="284"/>
      <c r="BH50" s="285"/>
      <c r="BI50" s="286"/>
      <c r="BJ50" s="287"/>
      <c r="BK50" s="284"/>
      <c r="BL50" s="285"/>
      <c r="BM50" s="286"/>
      <c r="BN50" s="287"/>
      <c r="BO50" s="284"/>
      <c r="BP50" s="285"/>
      <c r="BQ50" s="286"/>
      <c r="BR50" s="287"/>
      <c r="BS50" s="284"/>
      <c r="BT50" s="285"/>
      <c r="BU50" s="286"/>
      <c r="BV50" s="287"/>
      <c r="BW50" s="284"/>
      <c r="BX50" s="285"/>
      <c r="BY50" s="286"/>
      <c r="BZ50" s="287"/>
      <c r="CA50" s="284"/>
      <c r="CB50" s="285"/>
      <c r="CC50" s="286"/>
      <c r="CD50" s="287"/>
      <c r="CE50" s="284"/>
      <c r="CF50" s="285"/>
      <c r="CG50" s="286"/>
      <c r="CH50" s="287"/>
      <c r="CI50" s="284"/>
      <c r="CJ50" s="285"/>
      <c r="CK50" s="286"/>
      <c r="CL50" s="287"/>
      <c r="CM50" s="284"/>
      <c r="CN50" s="285"/>
      <c r="CO50" s="286"/>
      <c r="CP50" s="287"/>
      <c r="CQ50" s="284"/>
      <c r="CR50" s="285"/>
      <c r="CS50" s="286"/>
      <c r="CT50" s="287"/>
      <c r="CU50" s="284"/>
      <c r="CV50" s="285"/>
      <c r="CW50" s="286"/>
      <c r="CX50" s="287"/>
      <c r="CZ50" s="289"/>
      <c r="DA50" s="290"/>
    </row>
    <row r="51" spans="1:105" s="105" customFormat="1" ht="8.4" x14ac:dyDescent="0.15">
      <c r="A51" s="98" t="s">
        <v>42</v>
      </c>
      <c r="B51" s="99" t="str">
        <f>Orçamentária!D654</f>
        <v>EQUIPAMENTOS DE DETECÇÃO</v>
      </c>
      <c r="C51" s="100">
        <f>Orçamentária!J661</f>
        <v>0</v>
      </c>
      <c r="D51" s="100">
        <f>Orçamentária!K661</f>
        <v>0</v>
      </c>
      <c r="E51" s="101">
        <f t="shared" si="304"/>
        <v>0</v>
      </c>
      <c r="F51" s="213" t="e">
        <f>+E51/E$97*100</f>
        <v>#DIV/0!</v>
      </c>
      <c r="G51" s="102">
        <f t="shared" si="155"/>
        <v>0</v>
      </c>
      <c r="H51" s="103">
        <v>0</v>
      </c>
      <c r="I51" s="100">
        <f t="shared" si="156"/>
        <v>0</v>
      </c>
      <c r="J51" s="104">
        <v>0</v>
      </c>
      <c r="K51" s="102">
        <f t="shared" si="157"/>
        <v>0</v>
      </c>
      <c r="L51" s="103">
        <v>0</v>
      </c>
      <c r="M51" s="100">
        <f t="shared" si="158"/>
        <v>0</v>
      </c>
      <c r="N51" s="104">
        <v>0</v>
      </c>
      <c r="O51" s="102">
        <f t="shared" si="159"/>
        <v>0</v>
      </c>
      <c r="P51" s="103">
        <v>0</v>
      </c>
      <c r="Q51" s="100">
        <f t="shared" si="160"/>
        <v>0</v>
      </c>
      <c r="R51" s="104">
        <v>0</v>
      </c>
      <c r="S51" s="102">
        <f t="shared" si="161"/>
        <v>0</v>
      </c>
      <c r="T51" s="103">
        <v>0</v>
      </c>
      <c r="U51" s="100">
        <f t="shared" si="162"/>
        <v>0</v>
      </c>
      <c r="V51" s="104">
        <v>0</v>
      </c>
      <c r="W51" s="102">
        <f t="shared" si="163"/>
        <v>0</v>
      </c>
      <c r="X51" s="103">
        <v>0</v>
      </c>
      <c r="Y51" s="100">
        <f t="shared" si="164"/>
        <v>0</v>
      </c>
      <c r="Z51" s="104">
        <v>0</v>
      </c>
      <c r="AA51" s="102">
        <f t="shared" si="165"/>
        <v>0</v>
      </c>
      <c r="AB51" s="103">
        <v>0</v>
      </c>
      <c r="AC51" s="100">
        <f t="shared" si="166"/>
        <v>0</v>
      </c>
      <c r="AD51" s="104">
        <v>0</v>
      </c>
      <c r="AE51" s="102">
        <f t="shared" si="167"/>
        <v>0</v>
      </c>
      <c r="AF51" s="103">
        <v>0</v>
      </c>
      <c r="AG51" s="100">
        <f t="shared" si="168"/>
        <v>0</v>
      </c>
      <c r="AH51" s="104">
        <v>0</v>
      </c>
      <c r="AI51" s="102">
        <f t="shared" si="169"/>
        <v>0</v>
      </c>
      <c r="AJ51" s="103">
        <v>0</v>
      </c>
      <c r="AK51" s="100">
        <f t="shared" si="170"/>
        <v>0</v>
      </c>
      <c r="AL51" s="104">
        <v>0</v>
      </c>
      <c r="AM51" s="102">
        <f t="shared" si="171"/>
        <v>0</v>
      </c>
      <c r="AN51" s="103">
        <v>0</v>
      </c>
      <c r="AO51" s="100">
        <f t="shared" si="172"/>
        <v>0</v>
      </c>
      <c r="AP51" s="104">
        <v>0</v>
      </c>
      <c r="AQ51" s="102">
        <f t="shared" si="173"/>
        <v>0</v>
      </c>
      <c r="AR51" s="103">
        <v>0</v>
      </c>
      <c r="AS51" s="100">
        <f t="shared" si="174"/>
        <v>0</v>
      </c>
      <c r="AT51" s="104">
        <v>0</v>
      </c>
      <c r="AU51" s="102">
        <f t="shared" si="175"/>
        <v>0</v>
      </c>
      <c r="AV51" s="103">
        <v>0</v>
      </c>
      <c r="AW51" s="100">
        <f t="shared" si="176"/>
        <v>0</v>
      </c>
      <c r="AX51" s="104">
        <v>0</v>
      </c>
      <c r="AY51" s="102">
        <f t="shared" si="177"/>
        <v>0</v>
      </c>
      <c r="AZ51" s="103">
        <v>0</v>
      </c>
      <c r="BA51" s="100">
        <f t="shared" si="178"/>
        <v>0</v>
      </c>
      <c r="BB51" s="104">
        <v>0</v>
      </c>
      <c r="BC51" s="102">
        <f t="shared" si="179"/>
        <v>0</v>
      </c>
      <c r="BD51" s="103">
        <v>0</v>
      </c>
      <c r="BE51" s="100">
        <f t="shared" si="180"/>
        <v>0</v>
      </c>
      <c r="BF51" s="104">
        <v>0</v>
      </c>
      <c r="BG51" s="102">
        <f t="shared" si="181"/>
        <v>0</v>
      </c>
      <c r="BH51" s="103">
        <v>0</v>
      </c>
      <c r="BI51" s="100">
        <f t="shared" si="182"/>
        <v>0</v>
      </c>
      <c r="BJ51" s="104">
        <v>0</v>
      </c>
      <c r="BK51" s="102">
        <f t="shared" si="183"/>
        <v>0</v>
      </c>
      <c r="BL51" s="103">
        <v>0</v>
      </c>
      <c r="BM51" s="100">
        <f t="shared" si="184"/>
        <v>0</v>
      </c>
      <c r="BN51" s="104">
        <v>0</v>
      </c>
      <c r="BO51" s="102">
        <f t="shared" si="185"/>
        <v>0</v>
      </c>
      <c r="BP51" s="103">
        <v>0</v>
      </c>
      <c r="BQ51" s="100">
        <f t="shared" si="186"/>
        <v>0</v>
      </c>
      <c r="BR51" s="104">
        <v>0</v>
      </c>
      <c r="BS51" s="102">
        <f t="shared" si="187"/>
        <v>0</v>
      </c>
      <c r="BT51" s="103">
        <v>0</v>
      </c>
      <c r="BU51" s="100">
        <f t="shared" si="188"/>
        <v>0</v>
      </c>
      <c r="BV51" s="104">
        <v>0</v>
      </c>
      <c r="BW51" s="102">
        <f t="shared" si="189"/>
        <v>0</v>
      </c>
      <c r="BX51" s="103">
        <v>0</v>
      </c>
      <c r="BY51" s="100">
        <f t="shared" si="190"/>
        <v>0</v>
      </c>
      <c r="BZ51" s="104">
        <v>0</v>
      </c>
      <c r="CA51" s="102">
        <f t="shared" si="191"/>
        <v>0</v>
      </c>
      <c r="CB51" s="103">
        <v>0</v>
      </c>
      <c r="CC51" s="100">
        <f t="shared" si="192"/>
        <v>0</v>
      </c>
      <c r="CD51" s="104">
        <v>0</v>
      </c>
      <c r="CE51" s="102">
        <f t="shared" si="193"/>
        <v>0</v>
      </c>
      <c r="CF51" s="103">
        <v>0</v>
      </c>
      <c r="CG51" s="100">
        <f t="shared" si="194"/>
        <v>0</v>
      </c>
      <c r="CH51" s="104">
        <v>0</v>
      </c>
      <c r="CI51" s="102">
        <f t="shared" si="195"/>
        <v>0</v>
      </c>
      <c r="CJ51" s="103">
        <v>0</v>
      </c>
      <c r="CK51" s="100">
        <f t="shared" si="196"/>
        <v>0</v>
      </c>
      <c r="CL51" s="104">
        <v>0</v>
      </c>
      <c r="CM51" s="102">
        <f t="shared" si="197"/>
        <v>0</v>
      </c>
      <c r="CN51" s="103">
        <v>0</v>
      </c>
      <c r="CO51" s="100">
        <f t="shared" si="198"/>
        <v>0</v>
      </c>
      <c r="CP51" s="104">
        <v>0</v>
      </c>
      <c r="CQ51" s="102">
        <f t="shared" si="199"/>
        <v>0</v>
      </c>
      <c r="CR51" s="103">
        <v>0</v>
      </c>
      <c r="CS51" s="100">
        <f t="shared" si="200"/>
        <v>0</v>
      </c>
      <c r="CT51" s="104">
        <v>0</v>
      </c>
      <c r="CU51" s="102">
        <f t="shared" si="201"/>
        <v>0</v>
      </c>
      <c r="CV51" s="103">
        <v>0</v>
      </c>
      <c r="CW51" s="100">
        <f t="shared" si="202"/>
        <v>0</v>
      </c>
      <c r="CX51" s="104">
        <v>0</v>
      </c>
      <c r="CZ51" s="235">
        <f t="shared" si="99"/>
        <v>0</v>
      </c>
      <c r="DA51" s="236">
        <f t="shared" si="100"/>
        <v>0</v>
      </c>
    </row>
    <row r="52" spans="1:105" s="180" customFormat="1" ht="16.8" x14ac:dyDescent="0.15">
      <c r="A52" s="106" t="s">
        <v>43</v>
      </c>
      <c r="B52" s="107" t="str">
        <f>Orçamentária!D664</f>
        <v>ELETRODUTOS (INCLUSIVE ACESSÓRIOS DE CONEXÃO, SUPORTE E FIXAÇÃO)</v>
      </c>
      <c r="C52" s="108">
        <f>Orçamentária!J668</f>
        <v>0</v>
      </c>
      <c r="D52" s="108">
        <f>Orçamentária!K668</f>
        <v>0</v>
      </c>
      <c r="E52" s="109">
        <f t="shared" si="304"/>
        <v>0</v>
      </c>
      <c r="F52" s="110" t="e">
        <f>+E52/E59*100</f>
        <v>#DIV/0!</v>
      </c>
      <c r="G52" s="111">
        <f t="shared" si="155"/>
        <v>0</v>
      </c>
      <c r="H52" s="112">
        <v>0</v>
      </c>
      <c r="I52" s="113">
        <f t="shared" si="156"/>
        <v>0</v>
      </c>
      <c r="J52" s="114">
        <v>0</v>
      </c>
      <c r="K52" s="111">
        <f t="shared" si="157"/>
        <v>0</v>
      </c>
      <c r="L52" s="112">
        <v>0</v>
      </c>
      <c r="M52" s="113">
        <f t="shared" si="158"/>
        <v>0</v>
      </c>
      <c r="N52" s="114">
        <v>0</v>
      </c>
      <c r="O52" s="111">
        <f t="shared" si="159"/>
        <v>0</v>
      </c>
      <c r="P52" s="112">
        <v>0</v>
      </c>
      <c r="Q52" s="113">
        <f t="shared" si="160"/>
        <v>0</v>
      </c>
      <c r="R52" s="114">
        <v>0</v>
      </c>
      <c r="S52" s="111">
        <f t="shared" si="161"/>
        <v>0</v>
      </c>
      <c r="T52" s="112">
        <v>0</v>
      </c>
      <c r="U52" s="113">
        <f t="shared" si="162"/>
        <v>0</v>
      </c>
      <c r="V52" s="114">
        <v>0</v>
      </c>
      <c r="W52" s="111">
        <f t="shared" si="163"/>
        <v>0</v>
      </c>
      <c r="X52" s="112">
        <v>0</v>
      </c>
      <c r="Y52" s="113">
        <f t="shared" si="164"/>
        <v>0</v>
      </c>
      <c r="Z52" s="114">
        <v>0</v>
      </c>
      <c r="AA52" s="111">
        <f t="shared" si="165"/>
        <v>0</v>
      </c>
      <c r="AB52" s="112">
        <v>0</v>
      </c>
      <c r="AC52" s="113">
        <f t="shared" si="166"/>
        <v>0</v>
      </c>
      <c r="AD52" s="114">
        <v>0</v>
      </c>
      <c r="AE52" s="111">
        <f t="shared" si="167"/>
        <v>0</v>
      </c>
      <c r="AF52" s="112">
        <v>0</v>
      </c>
      <c r="AG52" s="113">
        <f t="shared" si="168"/>
        <v>0</v>
      </c>
      <c r="AH52" s="114">
        <v>0</v>
      </c>
      <c r="AI52" s="111">
        <f t="shared" si="169"/>
        <v>0</v>
      </c>
      <c r="AJ52" s="112">
        <v>0</v>
      </c>
      <c r="AK52" s="113">
        <f t="shared" si="170"/>
        <v>0</v>
      </c>
      <c r="AL52" s="114">
        <v>0</v>
      </c>
      <c r="AM52" s="111">
        <f t="shared" si="171"/>
        <v>0</v>
      </c>
      <c r="AN52" s="112">
        <v>0</v>
      </c>
      <c r="AO52" s="113">
        <f t="shared" si="172"/>
        <v>0</v>
      </c>
      <c r="AP52" s="114">
        <v>0</v>
      </c>
      <c r="AQ52" s="111">
        <f t="shared" si="173"/>
        <v>0</v>
      </c>
      <c r="AR52" s="112">
        <v>0</v>
      </c>
      <c r="AS52" s="113">
        <f t="shared" si="174"/>
        <v>0</v>
      </c>
      <c r="AT52" s="114">
        <v>0</v>
      </c>
      <c r="AU52" s="111">
        <f t="shared" si="175"/>
        <v>0</v>
      </c>
      <c r="AV52" s="112">
        <v>0</v>
      </c>
      <c r="AW52" s="113">
        <f t="shared" si="176"/>
        <v>0</v>
      </c>
      <c r="AX52" s="114">
        <v>0</v>
      </c>
      <c r="AY52" s="111">
        <f t="shared" si="177"/>
        <v>0</v>
      </c>
      <c r="AZ52" s="112">
        <v>0</v>
      </c>
      <c r="BA52" s="113">
        <f t="shared" si="178"/>
        <v>0</v>
      </c>
      <c r="BB52" s="114">
        <v>0</v>
      </c>
      <c r="BC52" s="111">
        <f t="shared" si="179"/>
        <v>0</v>
      </c>
      <c r="BD52" s="112">
        <v>0</v>
      </c>
      <c r="BE52" s="113">
        <f t="shared" si="180"/>
        <v>0</v>
      </c>
      <c r="BF52" s="114">
        <v>0</v>
      </c>
      <c r="BG52" s="111">
        <f t="shared" si="181"/>
        <v>0</v>
      </c>
      <c r="BH52" s="112">
        <v>0</v>
      </c>
      <c r="BI52" s="113">
        <f t="shared" si="182"/>
        <v>0</v>
      </c>
      <c r="BJ52" s="114">
        <v>0</v>
      </c>
      <c r="BK52" s="111">
        <f t="shared" si="183"/>
        <v>0</v>
      </c>
      <c r="BL52" s="112">
        <v>0</v>
      </c>
      <c r="BM52" s="113">
        <f t="shared" si="184"/>
        <v>0</v>
      </c>
      <c r="BN52" s="114">
        <v>0</v>
      </c>
      <c r="BO52" s="111">
        <f t="shared" si="185"/>
        <v>0</v>
      </c>
      <c r="BP52" s="112">
        <v>0</v>
      </c>
      <c r="BQ52" s="113">
        <f t="shared" si="186"/>
        <v>0</v>
      </c>
      <c r="BR52" s="114">
        <v>0</v>
      </c>
      <c r="BS52" s="111">
        <f t="shared" si="187"/>
        <v>0</v>
      </c>
      <c r="BT52" s="112">
        <v>0</v>
      </c>
      <c r="BU52" s="113">
        <f t="shared" si="188"/>
        <v>0</v>
      </c>
      <c r="BV52" s="114">
        <v>0</v>
      </c>
      <c r="BW52" s="111">
        <f t="shared" si="189"/>
        <v>0</v>
      </c>
      <c r="BX52" s="112">
        <v>0</v>
      </c>
      <c r="BY52" s="113">
        <f t="shared" si="190"/>
        <v>0</v>
      </c>
      <c r="BZ52" s="114">
        <v>0</v>
      </c>
      <c r="CA52" s="111">
        <f t="shared" si="191"/>
        <v>0</v>
      </c>
      <c r="CB52" s="112">
        <v>0</v>
      </c>
      <c r="CC52" s="113">
        <f t="shared" si="192"/>
        <v>0</v>
      </c>
      <c r="CD52" s="114">
        <v>0</v>
      </c>
      <c r="CE52" s="111">
        <f t="shared" si="193"/>
        <v>0</v>
      </c>
      <c r="CF52" s="112">
        <v>0</v>
      </c>
      <c r="CG52" s="113">
        <f t="shared" si="194"/>
        <v>0</v>
      </c>
      <c r="CH52" s="114">
        <v>0</v>
      </c>
      <c r="CI52" s="111">
        <f t="shared" si="195"/>
        <v>0</v>
      </c>
      <c r="CJ52" s="112">
        <v>0</v>
      </c>
      <c r="CK52" s="113">
        <f t="shared" si="196"/>
        <v>0</v>
      </c>
      <c r="CL52" s="114">
        <v>0</v>
      </c>
      <c r="CM52" s="111">
        <f t="shared" si="197"/>
        <v>0</v>
      </c>
      <c r="CN52" s="112">
        <v>0</v>
      </c>
      <c r="CO52" s="113">
        <f t="shared" si="198"/>
        <v>0</v>
      </c>
      <c r="CP52" s="114">
        <v>0</v>
      </c>
      <c r="CQ52" s="111">
        <f t="shared" si="199"/>
        <v>0</v>
      </c>
      <c r="CR52" s="112">
        <v>0</v>
      </c>
      <c r="CS52" s="113">
        <f t="shared" si="200"/>
        <v>0</v>
      </c>
      <c r="CT52" s="114">
        <v>0</v>
      </c>
      <c r="CU52" s="111">
        <f t="shared" si="201"/>
        <v>0</v>
      </c>
      <c r="CV52" s="112">
        <v>0</v>
      </c>
      <c r="CW52" s="113">
        <f t="shared" si="202"/>
        <v>0</v>
      </c>
      <c r="CX52" s="114">
        <v>0</v>
      </c>
      <c r="CZ52" s="235">
        <f t="shared" si="99"/>
        <v>0</v>
      </c>
      <c r="DA52" s="236">
        <f t="shared" si="100"/>
        <v>0</v>
      </c>
    </row>
    <row r="53" spans="1:105" s="105" customFormat="1" ht="8.4" x14ac:dyDescent="0.15">
      <c r="A53" s="98" t="s">
        <v>171</v>
      </c>
      <c r="B53" s="99" t="str">
        <f>Orçamentária!D671</f>
        <v>CABOS</v>
      </c>
      <c r="C53" s="100">
        <f>Orçamentária!J673</f>
        <v>0</v>
      </c>
      <c r="D53" s="100">
        <f>Orçamentária!K673</f>
        <v>0</v>
      </c>
      <c r="E53" s="101">
        <f t="shared" si="304"/>
        <v>0</v>
      </c>
      <c r="F53" s="213" t="e">
        <f>+E53/E$97*100</f>
        <v>#DIV/0!</v>
      </c>
      <c r="G53" s="102">
        <f t="shared" si="155"/>
        <v>0</v>
      </c>
      <c r="H53" s="103">
        <v>0</v>
      </c>
      <c r="I53" s="100">
        <f t="shared" si="156"/>
        <v>0</v>
      </c>
      <c r="J53" s="104">
        <v>0</v>
      </c>
      <c r="K53" s="102">
        <f t="shared" si="157"/>
        <v>0</v>
      </c>
      <c r="L53" s="103">
        <v>0</v>
      </c>
      <c r="M53" s="100">
        <f t="shared" si="158"/>
        <v>0</v>
      </c>
      <c r="N53" s="104">
        <v>0</v>
      </c>
      <c r="O53" s="102">
        <f t="shared" si="159"/>
        <v>0</v>
      </c>
      <c r="P53" s="103">
        <v>0</v>
      </c>
      <c r="Q53" s="100">
        <f t="shared" si="160"/>
        <v>0</v>
      </c>
      <c r="R53" s="104">
        <v>0</v>
      </c>
      <c r="S53" s="102">
        <f t="shared" si="161"/>
        <v>0</v>
      </c>
      <c r="T53" s="103">
        <v>0</v>
      </c>
      <c r="U53" s="100">
        <f t="shared" si="162"/>
        <v>0</v>
      </c>
      <c r="V53" s="104">
        <v>0</v>
      </c>
      <c r="W53" s="102">
        <f t="shared" si="163"/>
        <v>0</v>
      </c>
      <c r="X53" s="103">
        <v>0</v>
      </c>
      <c r="Y53" s="100">
        <f t="shared" si="164"/>
        <v>0</v>
      </c>
      <c r="Z53" s="104">
        <v>0</v>
      </c>
      <c r="AA53" s="102">
        <f t="shared" si="165"/>
        <v>0</v>
      </c>
      <c r="AB53" s="103">
        <v>0</v>
      </c>
      <c r="AC53" s="100">
        <f t="shared" si="166"/>
        <v>0</v>
      </c>
      <c r="AD53" s="104">
        <v>0</v>
      </c>
      <c r="AE53" s="102">
        <f t="shared" si="167"/>
        <v>0</v>
      </c>
      <c r="AF53" s="103">
        <v>0</v>
      </c>
      <c r="AG53" s="100">
        <f t="shared" si="168"/>
        <v>0</v>
      </c>
      <c r="AH53" s="104">
        <v>0</v>
      </c>
      <c r="AI53" s="102">
        <f t="shared" si="169"/>
        <v>0</v>
      </c>
      <c r="AJ53" s="103">
        <v>0</v>
      </c>
      <c r="AK53" s="100">
        <f t="shared" si="170"/>
        <v>0</v>
      </c>
      <c r="AL53" s="104">
        <v>0</v>
      </c>
      <c r="AM53" s="102">
        <f t="shared" si="171"/>
        <v>0</v>
      </c>
      <c r="AN53" s="103">
        <v>0</v>
      </c>
      <c r="AO53" s="100">
        <f t="shared" si="172"/>
        <v>0</v>
      </c>
      <c r="AP53" s="104">
        <v>0</v>
      </c>
      <c r="AQ53" s="102">
        <f t="shared" si="173"/>
        <v>0</v>
      </c>
      <c r="AR53" s="103">
        <v>0</v>
      </c>
      <c r="AS53" s="100">
        <f t="shared" si="174"/>
        <v>0</v>
      </c>
      <c r="AT53" s="104">
        <v>0</v>
      </c>
      <c r="AU53" s="102">
        <f t="shared" si="175"/>
        <v>0</v>
      </c>
      <c r="AV53" s="103">
        <v>0</v>
      </c>
      <c r="AW53" s="100">
        <f t="shared" si="176"/>
        <v>0</v>
      </c>
      <c r="AX53" s="104">
        <v>0</v>
      </c>
      <c r="AY53" s="102">
        <f t="shared" si="177"/>
        <v>0</v>
      </c>
      <c r="AZ53" s="103">
        <v>0</v>
      </c>
      <c r="BA53" s="100">
        <f t="shared" si="178"/>
        <v>0</v>
      </c>
      <c r="BB53" s="104">
        <v>0</v>
      </c>
      <c r="BC53" s="102">
        <f t="shared" si="179"/>
        <v>0</v>
      </c>
      <c r="BD53" s="103">
        <v>0</v>
      </c>
      <c r="BE53" s="100">
        <f t="shared" si="180"/>
        <v>0</v>
      </c>
      <c r="BF53" s="104">
        <v>0</v>
      </c>
      <c r="BG53" s="102">
        <f t="shared" si="181"/>
        <v>0</v>
      </c>
      <c r="BH53" s="103">
        <v>0</v>
      </c>
      <c r="BI53" s="100">
        <f t="shared" si="182"/>
        <v>0</v>
      </c>
      <c r="BJ53" s="104">
        <v>0</v>
      </c>
      <c r="BK53" s="102">
        <f t="shared" si="183"/>
        <v>0</v>
      </c>
      <c r="BL53" s="103">
        <v>0</v>
      </c>
      <c r="BM53" s="100">
        <f t="shared" si="184"/>
        <v>0</v>
      </c>
      <c r="BN53" s="104">
        <v>0</v>
      </c>
      <c r="BO53" s="102">
        <f t="shared" si="185"/>
        <v>0</v>
      </c>
      <c r="BP53" s="103">
        <v>0</v>
      </c>
      <c r="BQ53" s="100">
        <f t="shared" si="186"/>
        <v>0</v>
      </c>
      <c r="BR53" s="104">
        <v>0</v>
      </c>
      <c r="BS53" s="102">
        <f t="shared" si="187"/>
        <v>0</v>
      </c>
      <c r="BT53" s="103">
        <v>0</v>
      </c>
      <c r="BU53" s="100">
        <f t="shared" si="188"/>
        <v>0</v>
      </c>
      <c r="BV53" s="104">
        <v>0</v>
      </c>
      <c r="BW53" s="102">
        <f t="shared" si="189"/>
        <v>0</v>
      </c>
      <c r="BX53" s="103">
        <v>0</v>
      </c>
      <c r="BY53" s="100">
        <f t="shared" si="190"/>
        <v>0</v>
      </c>
      <c r="BZ53" s="104">
        <v>0</v>
      </c>
      <c r="CA53" s="102">
        <f t="shared" si="191"/>
        <v>0</v>
      </c>
      <c r="CB53" s="103">
        <v>0</v>
      </c>
      <c r="CC53" s="100">
        <f t="shared" si="192"/>
        <v>0</v>
      </c>
      <c r="CD53" s="104">
        <v>0</v>
      </c>
      <c r="CE53" s="102">
        <f t="shared" si="193"/>
        <v>0</v>
      </c>
      <c r="CF53" s="103">
        <v>0</v>
      </c>
      <c r="CG53" s="100">
        <f t="shared" si="194"/>
        <v>0</v>
      </c>
      <c r="CH53" s="104">
        <v>0</v>
      </c>
      <c r="CI53" s="102">
        <f t="shared" si="195"/>
        <v>0</v>
      </c>
      <c r="CJ53" s="103">
        <v>0</v>
      </c>
      <c r="CK53" s="100">
        <f t="shared" si="196"/>
        <v>0</v>
      </c>
      <c r="CL53" s="104">
        <v>0</v>
      </c>
      <c r="CM53" s="102">
        <f t="shared" si="197"/>
        <v>0</v>
      </c>
      <c r="CN53" s="103">
        <v>0</v>
      </c>
      <c r="CO53" s="100">
        <f t="shared" si="198"/>
        <v>0</v>
      </c>
      <c r="CP53" s="104">
        <v>0</v>
      </c>
      <c r="CQ53" s="102">
        <f t="shared" si="199"/>
        <v>0</v>
      </c>
      <c r="CR53" s="103">
        <v>0</v>
      </c>
      <c r="CS53" s="100">
        <f t="shared" si="200"/>
        <v>0</v>
      </c>
      <c r="CT53" s="104">
        <v>0</v>
      </c>
      <c r="CU53" s="102">
        <f t="shared" si="201"/>
        <v>0</v>
      </c>
      <c r="CV53" s="103">
        <v>0</v>
      </c>
      <c r="CW53" s="100">
        <f t="shared" si="202"/>
        <v>0</v>
      </c>
      <c r="CX53" s="104">
        <v>0</v>
      </c>
      <c r="CZ53" s="235">
        <f t="shared" si="99"/>
        <v>0</v>
      </c>
      <c r="DA53" s="236">
        <f t="shared" si="100"/>
        <v>0</v>
      </c>
    </row>
    <row r="54" spans="1:105" s="288" customFormat="1" ht="18" customHeight="1" x14ac:dyDescent="0.15">
      <c r="A54" s="279">
        <v>9</v>
      </c>
      <c r="B54" s="280" t="str">
        <f>Orçamentária!D682</f>
        <v>SISTEMA DE CABEAMENTO ESTRUTURADO</v>
      </c>
      <c r="C54" s="281"/>
      <c r="D54" s="281"/>
      <c r="E54" s="282"/>
      <c r="F54" s="283"/>
      <c r="G54" s="284"/>
      <c r="H54" s="285"/>
      <c r="I54" s="286"/>
      <c r="J54" s="287"/>
      <c r="K54" s="284"/>
      <c r="L54" s="285"/>
      <c r="M54" s="286"/>
      <c r="N54" s="287"/>
      <c r="O54" s="284"/>
      <c r="P54" s="285"/>
      <c r="Q54" s="286"/>
      <c r="R54" s="287"/>
      <c r="S54" s="284"/>
      <c r="T54" s="285"/>
      <c r="U54" s="286"/>
      <c r="V54" s="287"/>
      <c r="W54" s="284"/>
      <c r="X54" s="285"/>
      <c r="Y54" s="286"/>
      <c r="Z54" s="287"/>
      <c r="AA54" s="284"/>
      <c r="AB54" s="285"/>
      <c r="AC54" s="286"/>
      <c r="AD54" s="287"/>
      <c r="AE54" s="284"/>
      <c r="AF54" s="285"/>
      <c r="AG54" s="286"/>
      <c r="AH54" s="287"/>
      <c r="AI54" s="284"/>
      <c r="AJ54" s="285"/>
      <c r="AK54" s="286"/>
      <c r="AL54" s="287"/>
      <c r="AM54" s="284"/>
      <c r="AN54" s="285"/>
      <c r="AO54" s="286"/>
      <c r="AP54" s="287"/>
      <c r="AQ54" s="284"/>
      <c r="AR54" s="285"/>
      <c r="AS54" s="286"/>
      <c r="AT54" s="287"/>
      <c r="AU54" s="284"/>
      <c r="AV54" s="285"/>
      <c r="AW54" s="286"/>
      <c r="AX54" s="287"/>
      <c r="AY54" s="284"/>
      <c r="AZ54" s="285"/>
      <c r="BA54" s="286"/>
      <c r="BB54" s="287"/>
      <c r="BC54" s="284"/>
      <c r="BD54" s="285"/>
      <c r="BE54" s="286"/>
      <c r="BF54" s="287"/>
      <c r="BG54" s="284"/>
      <c r="BH54" s="285"/>
      <c r="BI54" s="286"/>
      <c r="BJ54" s="287"/>
      <c r="BK54" s="284"/>
      <c r="BL54" s="285"/>
      <c r="BM54" s="286"/>
      <c r="BN54" s="287"/>
      <c r="BO54" s="284"/>
      <c r="BP54" s="285"/>
      <c r="BQ54" s="286"/>
      <c r="BR54" s="287"/>
      <c r="BS54" s="284"/>
      <c r="BT54" s="285"/>
      <c r="BU54" s="286"/>
      <c r="BV54" s="287"/>
      <c r="BW54" s="284"/>
      <c r="BX54" s="285"/>
      <c r="BY54" s="286"/>
      <c r="BZ54" s="287"/>
      <c r="CA54" s="284"/>
      <c r="CB54" s="285"/>
      <c r="CC54" s="286"/>
      <c r="CD54" s="287"/>
      <c r="CE54" s="284"/>
      <c r="CF54" s="285"/>
      <c r="CG54" s="286"/>
      <c r="CH54" s="287"/>
      <c r="CI54" s="284"/>
      <c r="CJ54" s="285"/>
      <c r="CK54" s="286"/>
      <c r="CL54" s="287"/>
      <c r="CM54" s="284"/>
      <c r="CN54" s="285"/>
      <c r="CO54" s="286"/>
      <c r="CP54" s="287"/>
      <c r="CQ54" s="284"/>
      <c r="CR54" s="285"/>
      <c r="CS54" s="286"/>
      <c r="CT54" s="287"/>
      <c r="CU54" s="284"/>
      <c r="CV54" s="285"/>
      <c r="CW54" s="286"/>
      <c r="CX54" s="287"/>
      <c r="CZ54" s="289"/>
      <c r="DA54" s="290"/>
    </row>
    <row r="55" spans="1:105" s="105" customFormat="1" ht="8.4" x14ac:dyDescent="0.15">
      <c r="A55" s="98" t="s">
        <v>102</v>
      </c>
      <c r="B55" s="99" t="str">
        <f>Orçamentária!D683</f>
        <v>EQUIPAMENTOS</v>
      </c>
      <c r="C55" s="100">
        <f>Orçamentária!J697</f>
        <v>0</v>
      </c>
      <c r="D55" s="100">
        <f>Orçamentária!K697</f>
        <v>0</v>
      </c>
      <c r="E55" s="101">
        <f t="shared" si="304"/>
        <v>0</v>
      </c>
      <c r="F55" s="213" t="e">
        <f>+E55/E$97*100</f>
        <v>#DIV/0!</v>
      </c>
      <c r="G55" s="102">
        <f t="shared" si="155"/>
        <v>0</v>
      </c>
      <c r="H55" s="103">
        <v>0</v>
      </c>
      <c r="I55" s="100">
        <f t="shared" si="156"/>
        <v>0</v>
      </c>
      <c r="J55" s="104">
        <v>0</v>
      </c>
      <c r="K55" s="102">
        <f t="shared" si="157"/>
        <v>0</v>
      </c>
      <c r="L55" s="103">
        <v>0</v>
      </c>
      <c r="M55" s="100">
        <f t="shared" si="158"/>
        <v>0</v>
      </c>
      <c r="N55" s="104">
        <v>0</v>
      </c>
      <c r="O55" s="102">
        <f t="shared" si="159"/>
        <v>0</v>
      </c>
      <c r="P55" s="103">
        <v>0</v>
      </c>
      <c r="Q55" s="100">
        <f t="shared" si="160"/>
        <v>0</v>
      </c>
      <c r="R55" s="104">
        <v>0</v>
      </c>
      <c r="S55" s="102">
        <f t="shared" si="161"/>
        <v>0</v>
      </c>
      <c r="T55" s="103">
        <v>0</v>
      </c>
      <c r="U55" s="100">
        <f t="shared" si="162"/>
        <v>0</v>
      </c>
      <c r="V55" s="104">
        <v>0</v>
      </c>
      <c r="W55" s="102">
        <f t="shared" si="163"/>
        <v>0</v>
      </c>
      <c r="X55" s="103">
        <v>0</v>
      </c>
      <c r="Y55" s="100">
        <f t="shared" si="164"/>
        <v>0</v>
      </c>
      <c r="Z55" s="104">
        <v>0</v>
      </c>
      <c r="AA55" s="102">
        <f t="shared" si="165"/>
        <v>0</v>
      </c>
      <c r="AB55" s="103">
        <v>0</v>
      </c>
      <c r="AC55" s="100">
        <f t="shared" si="166"/>
        <v>0</v>
      </c>
      <c r="AD55" s="104">
        <v>0</v>
      </c>
      <c r="AE55" s="102">
        <f t="shared" si="167"/>
        <v>0</v>
      </c>
      <c r="AF55" s="103">
        <v>0</v>
      </c>
      <c r="AG55" s="100">
        <f t="shared" si="168"/>
        <v>0</v>
      </c>
      <c r="AH55" s="104">
        <v>0</v>
      </c>
      <c r="AI55" s="102">
        <f t="shared" si="169"/>
        <v>0</v>
      </c>
      <c r="AJ55" s="103">
        <v>0</v>
      </c>
      <c r="AK55" s="100">
        <f t="shared" si="170"/>
        <v>0</v>
      </c>
      <c r="AL55" s="104">
        <v>0</v>
      </c>
      <c r="AM55" s="102">
        <f t="shared" si="171"/>
        <v>0</v>
      </c>
      <c r="AN55" s="103">
        <v>0</v>
      </c>
      <c r="AO55" s="100">
        <f t="shared" si="172"/>
        <v>0</v>
      </c>
      <c r="AP55" s="104">
        <v>0</v>
      </c>
      <c r="AQ55" s="102">
        <f t="shared" si="173"/>
        <v>0</v>
      </c>
      <c r="AR55" s="103">
        <v>0</v>
      </c>
      <c r="AS55" s="100">
        <f t="shared" si="174"/>
        <v>0</v>
      </c>
      <c r="AT55" s="104">
        <v>0</v>
      </c>
      <c r="AU55" s="102">
        <f t="shared" si="175"/>
        <v>0</v>
      </c>
      <c r="AV55" s="103">
        <v>0</v>
      </c>
      <c r="AW55" s="100">
        <f t="shared" si="176"/>
        <v>0</v>
      </c>
      <c r="AX55" s="104">
        <v>0</v>
      </c>
      <c r="AY55" s="102">
        <f t="shared" si="177"/>
        <v>0</v>
      </c>
      <c r="AZ55" s="103">
        <v>0</v>
      </c>
      <c r="BA55" s="100">
        <f t="shared" si="178"/>
        <v>0</v>
      </c>
      <c r="BB55" s="104">
        <v>0</v>
      </c>
      <c r="BC55" s="102">
        <f t="shared" si="179"/>
        <v>0</v>
      </c>
      <c r="BD55" s="103">
        <v>0</v>
      </c>
      <c r="BE55" s="100">
        <f t="shared" si="180"/>
        <v>0</v>
      </c>
      <c r="BF55" s="104">
        <v>0</v>
      </c>
      <c r="BG55" s="102">
        <f t="shared" si="181"/>
        <v>0</v>
      </c>
      <c r="BH55" s="103">
        <v>0</v>
      </c>
      <c r="BI55" s="100">
        <f t="shared" si="182"/>
        <v>0</v>
      </c>
      <c r="BJ55" s="104">
        <v>0</v>
      </c>
      <c r="BK55" s="102">
        <f t="shared" si="183"/>
        <v>0</v>
      </c>
      <c r="BL55" s="103">
        <v>0</v>
      </c>
      <c r="BM55" s="100">
        <f t="shared" si="184"/>
        <v>0</v>
      </c>
      <c r="BN55" s="104">
        <v>0</v>
      </c>
      <c r="BO55" s="102">
        <f t="shared" si="185"/>
        <v>0</v>
      </c>
      <c r="BP55" s="103">
        <v>0</v>
      </c>
      <c r="BQ55" s="100">
        <f t="shared" si="186"/>
        <v>0</v>
      </c>
      <c r="BR55" s="104">
        <v>0</v>
      </c>
      <c r="BS55" s="102">
        <f t="shared" si="187"/>
        <v>0</v>
      </c>
      <c r="BT55" s="103">
        <v>0</v>
      </c>
      <c r="BU55" s="100">
        <f t="shared" si="188"/>
        <v>0</v>
      </c>
      <c r="BV55" s="104">
        <v>0</v>
      </c>
      <c r="BW55" s="102">
        <f t="shared" si="189"/>
        <v>0</v>
      </c>
      <c r="BX55" s="103">
        <v>0</v>
      </c>
      <c r="BY55" s="100">
        <f t="shared" si="190"/>
        <v>0</v>
      </c>
      <c r="BZ55" s="104">
        <v>0</v>
      </c>
      <c r="CA55" s="102">
        <f t="shared" si="191"/>
        <v>0</v>
      </c>
      <c r="CB55" s="103">
        <v>0</v>
      </c>
      <c r="CC55" s="100">
        <f t="shared" si="192"/>
        <v>0</v>
      </c>
      <c r="CD55" s="104">
        <v>0</v>
      </c>
      <c r="CE55" s="102">
        <f t="shared" si="193"/>
        <v>0</v>
      </c>
      <c r="CF55" s="103">
        <v>0</v>
      </c>
      <c r="CG55" s="100">
        <f t="shared" si="194"/>
        <v>0</v>
      </c>
      <c r="CH55" s="104">
        <v>0</v>
      </c>
      <c r="CI55" s="102">
        <f t="shared" si="195"/>
        <v>0</v>
      </c>
      <c r="CJ55" s="103">
        <v>0</v>
      </c>
      <c r="CK55" s="100">
        <f t="shared" si="196"/>
        <v>0</v>
      </c>
      <c r="CL55" s="104">
        <v>0</v>
      </c>
      <c r="CM55" s="102">
        <f t="shared" si="197"/>
        <v>0</v>
      </c>
      <c r="CN55" s="103">
        <v>0</v>
      </c>
      <c r="CO55" s="100">
        <f t="shared" si="198"/>
        <v>0</v>
      </c>
      <c r="CP55" s="104">
        <v>0</v>
      </c>
      <c r="CQ55" s="102">
        <f t="shared" si="199"/>
        <v>0</v>
      </c>
      <c r="CR55" s="103">
        <v>0</v>
      </c>
      <c r="CS55" s="100">
        <f t="shared" si="200"/>
        <v>0</v>
      </c>
      <c r="CT55" s="104">
        <v>0</v>
      </c>
      <c r="CU55" s="102">
        <f t="shared" si="201"/>
        <v>0</v>
      </c>
      <c r="CV55" s="103">
        <v>0</v>
      </c>
      <c r="CW55" s="100">
        <f t="shared" si="202"/>
        <v>0</v>
      </c>
      <c r="CX55" s="104">
        <v>0</v>
      </c>
      <c r="CZ55" s="235">
        <f t="shared" si="99"/>
        <v>0</v>
      </c>
      <c r="DA55" s="236">
        <f t="shared" si="100"/>
        <v>0</v>
      </c>
    </row>
    <row r="56" spans="1:105" s="180" customFormat="1" ht="8.4" x14ac:dyDescent="0.15">
      <c r="A56" s="106" t="s">
        <v>103</v>
      </c>
      <c r="B56" s="107" t="str">
        <f>Orçamentária!D700</f>
        <v>CABOS</v>
      </c>
      <c r="C56" s="108">
        <f>Orçamentária!J704</f>
        <v>0</v>
      </c>
      <c r="D56" s="108">
        <f>Orçamentária!K704</f>
        <v>0</v>
      </c>
      <c r="E56" s="109">
        <f t="shared" si="304"/>
        <v>0</v>
      </c>
      <c r="F56" s="110" t="e">
        <f>+E56/E$97*100</f>
        <v>#DIV/0!</v>
      </c>
      <c r="G56" s="111">
        <f t="shared" si="155"/>
        <v>0</v>
      </c>
      <c r="H56" s="112">
        <v>0</v>
      </c>
      <c r="I56" s="113">
        <f t="shared" si="156"/>
        <v>0</v>
      </c>
      <c r="J56" s="114">
        <v>0</v>
      </c>
      <c r="K56" s="111">
        <f t="shared" si="157"/>
        <v>0</v>
      </c>
      <c r="L56" s="112">
        <v>0</v>
      </c>
      <c r="M56" s="113">
        <f t="shared" si="158"/>
        <v>0</v>
      </c>
      <c r="N56" s="114">
        <v>0</v>
      </c>
      <c r="O56" s="111">
        <f t="shared" si="159"/>
        <v>0</v>
      </c>
      <c r="P56" s="112">
        <v>0</v>
      </c>
      <c r="Q56" s="113">
        <f t="shared" si="160"/>
        <v>0</v>
      </c>
      <c r="R56" s="114">
        <v>0</v>
      </c>
      <c r="S56" s="111">
        <f t="shared" si="161"/>
        <v>0</v>
      </c>
      <c r="T56" s="112">
        <v>0</v>
      </c>
      <c r="U56" s="113">
        <f t="shared" si="162"/>
        <v>0</v>
      </c>
      <c r="V56" s="114">
        <v>0</v>
      </c>
      <c r="W56" s="111">
        <f t="shared" si="163"/>
        <v>0</v>
      </c>
      <c r="X56" s="112">
        <v>0</v>
      </c>
      <c r="Y56" s="113">
        <f t="shared" si="164"/>
        <v>0</v>
      </c>
      <c r="Z56" s="114">
        <v>0</v>
      </c>
      <c r="AA56" s="111">
        <f t="shared" si="165"/>
        <v>0</v>
      </c>
      <c r="AB56" s="112">
        <v>0</v>
      </c>
      <c r="AC56" s="113">
        <f t="shared" si="166"/>
        <v>0</v>
      </c>
      <c r="AD56" s="114">
        <v>0</v>
      </c>
      <c r="AE56" s="111">
        <f t="shared" si="167"/>
        <v>0</v>
      </c>
      <c r="AF56" s="112">
        <v>0</v>
      </c>
      <c r="AG56" s="113">
        <f t="shared" si="168"/>
        <v>0</v>
      </c>
      <c r="AH56" s="114">
        <v>0</v>
      </c>
      <c r="AI56" s="111">
        <f t="shared" si="169"/>
        <v>0</v>
      </c>
      <c r="AJ56" s="112">
        <v>0</v>
      </c>
      <c r="AK56" s="113">
        <f t="shared" si="170"/>
        <v>0</v>
      </c>
      <c r="AL56" s="114">
        <v>0</v>
      </c>
      <c r="AM56" s="111">
        <f t="shared" si="171"/>
        <v>0</v>
      </c>
      <c r="AN56" s="112">
        <v>0</v>
      </c>
      <c r="AO56" s="113">
        <f t="shared" si="172"/>
        <v>0</v>
      </c>
      <c r="AP56" s="114">
        <v>0</v>
      </c>
      <c r="AQ56" s="111">
        <f t="shared" si="173"/>
        <v>0</v>
      </c>
      <c r="AR56" s="112">
        <v>0</v>
      </c>
      <c r="AS56" s="113">
        <f t="shared" si="174"/>
        <v>0</v>
      </c>
      <c r="AT56" s="114">
        <v>0</v>
      </c>
      <c r="AU56" s="111">
        <f t="shared" si="175"/>
        <v>0</v>
      </c>
      <c r="AV56" s="112">
        <v>0</v>
      </c>
      <c r="AW56" s="113">
        <f t="shared" si="176"/>
        <v>0</v>
      </c>
      <c r="AX56" s="114">
        <v>0</v>
      </c>
      <c r="AY56" s="111">
        <f t="shared" si="177"/>
        <v>0</v>
      </c>
      <c r="AZ56" s="112">
        <v>0</v>
      </c>
      <c r="BA56" s="113">
        <f t="shared" si="178"/>
        <v>0</v>
      </c>
      <c r="BB56" s="114">
        <v>0</v>
      </c>
      <c r="BC56" s="111">
        <f t="shared" si="179"/>
        <v>0</v>
      </c>
      <c r="BD56" s="112">
        <v>0</v>
      </c>
      <c r="BE56" s="113">
        <f t="shared" si="180"/>
        <v>0</v>
      </c>
      <c r="BF56" s="114">
        <v>0</v>
      </c>
      <c r="BG56" s="111">
        <f t="shared" si="181"/>
        <v>0</v>
      </c>
      <c r="BH56" s="112">
        <v>0</v>
      </c>
      <c r="BI56" s="113">
        <f t="shared" si="182"/>
        <v>0</v>
      </c>
      <c r="BJ56" s="114">
        <v>0</v>
      </c>
      <c r="BK56" s="111">
        <f t="shared" si="183"/>
        <v>0</v>
      </c>
      <c r="BL56" s="112">
        <v>0</v>
      </c>
      <c r="BM56" s="113">
        <f t="shared" si="184"/>
        <v>0</v>
      </c>
      <c r="BN56" s="114">
        <v>0</v>
      </c>
      <c r="BO56" s="111">
        <f t="shared" si="185"/>
        <v>0</v>
      </c>
      <c r="BP56" s="112">
        <v>0</v>
      </c>
      <c r="BQ56" s="113">
        <f t="shared" si="186"/>
        <v>0</v>
      </c>
      <c r="BR56" s="114">
        <v>0</v>
      </c>
      <c r="BS56" s="111">
        <f t="shared" si="187"/>
        <v>0</v>
      </c>
      <c r="BT56" s="112">
        <v>0</v>
      </c>
      <c r="BU56" s="113">
        <f t="shared" si="188"/>
        <v>0</v>
      </c>
      <c r="BV56" s="114">
        <v>0</v>
      </c>
      <c r="BW56" s="111">
        <f t="shared" si="189"/>
        <v>0</v>
      </c>
      <c r="BX56" s="112">
        <v>0</v>
      </c>
      <c r="BY56" s="113">
        <f t="shared" si="190"/>
        <v>0</v>
      </c>
      <c r="BZ56" s="114">
        <v>0</v>
      </c>
      <c r="CA56" s="111">
        <f t="shared" si="191"/>
        <v>0</v>
      </c>
      <c r="CB56" s="112">
        <v>0</v>
      </c>
      <c r="CC56" s="113">
        <f t="shared" si="192"/>
        <v>0</v>
      </c>
      <c r="CD56" s="114">
        <v>0</v>
      </c>
      <c r="CE56" s="111">
        <f t="shared" si="193"/>
        <v>0</v>
      </c>
      <c r="CF56" s="112">
        <v>0</v>
      </c>
      <c r="CG56" s="113">
        <f t="shared" si="194"/>
        <v>0</v>
      </c>
      <c r="CH56" s="114">
        <v>0</v>
      </c>
      <c r="CI56" s="111">
        <f t="shared" si="195"/>
        <v>0</v>
      </c>
      <c r="CJ56" s="112">
        <v>0</v>
      </c>
      <c r="CK56" s="113">
        <f t="shared" si="196"/>
        <v>0</v>
      </c>
      <c r="CL56" s="114">
        <v>0</v>
      </c>
      <c r="CM56" s="111">
        <f t="shared" si="197"/>
        <v>0</v>
      </c>
      <c r="CN56" s="112">
        <v>0</v>
      </c>
      <c r="CO56" s="113">
        <f t="shared" si="198"/>
        <v>0</v>
      </c>
      <c r="CP56" s="114">
        <v>0</v>
      </c>
      <c r="CQ56" s="111">
        <f t="shared" si="199"/>
        <v>0</v>
      </c>
      <c r="CR56" s="112">
        <v>0</v>
      </c>
      <c r="CS56" s="113">
        <f t="shared" si="200"/>
        <v>0</v>
      </c>
      <c r="CT56" s="114">
        <v>0</v>
      </c>
      <c r="CU56" s="111">
        <f t="shared" si="201"/>
        <v>0</v>
      </c>
      <c r="CV56" s="112">
        <v>0</v>
      </c>
      <c r="CW56" s="113">
        <f t="shared" si="202"/>
        <v>0</v>
      </c>
      <c r="CX56" s="114">
        <v>0</v>
      </c>
      <c r="CZ56" s="235">
        <f t="shared" si="99"/>
        <v>0</v>
      </c>
      <c r="DA56" s="236">
        <f t="shared" si="100"/>
        <v>0</v>
      </c>
    </row>
    <row r="57" spans="1:105" s="105" customFormat="1" ht="8.4" x14ac:dyDescent="0.15">
      <c r="A57" s="98" t="s">
        <v>184</v>
      </c>
      <c r="B57" s="99" t="str">
        <f>Orçamentária!D707</f>
        <v>TOMADAS</v>
      </c>
      <c r="C57" s="100">
        <f>Orçamentária!J710</f>
        <v>0</v>
      </c>
      <c r="D57" s="100">
        <f>Orçamentária!K710</f>
        <v>0</v>
      </c>
      <c r="E57" s="101">
        <f t="shared" si="304"/>
        <v>0</v>
      </c>
      <c r="F57" s="213" t="e">
        <f>+E57/E$97*100</f>
        <v>#DIV/0!</v>
      </c>
      <c r="G57" s="102">
        <f t="shared" ref="G57:G83" si="305">H57*$C57</f>
        <v>0</v>
      </c>
      <c r="H57" s="103">
        <v>0</v>
      </c>
      <c r="I57" s="100">
        <f t="shared" ref="I57:I83" si="306">J57*$D57</f>
        <v>0</v>
      </c>
      <c r="J57" s="104">
        <v>0</v>
      </c>
      <c r="K57" s="102">
        <f t="shared" ref="K57:K83" si="307">L57*$C57</f>
        <v>0</v>
      </c>
      <c r="L57" s="103">
        <v>0</v>
      </c>
      <c r="M57" s="100">
        <f t="shared" ref="M57:M83" si="308">N57*$D57</f>
        <v>0</v>
      </c>
      <c r="N57" s="104">
        <v>0</v>
      </c>
      <c r="O57" s="102">
        <f t="shared" ref="O57:O83" si="309">P57*$C57</f>
        <v>0</v>
      </c>
      <c r="P57" s="103">
        <v>0</v>
      </c>
      <c r="Q57" s="100">
        <f t="shared" ref="Q57:Q83" si="310">R57*$D57</f>
        <v>0</v>
      </c>
      <c r="R57" s="104">
        <v>0</v>
      </c>
      <c r="S57" s="102">
        <f t="shared" ref="S57:S83" si="311">T57*$C57</f>
        <v>0</v>
      </c>
      <c r="T57" s="103">
        <v>0</v>
      </c>
      <c r="U57" s="100">
        <f t="shared" ref="U57:U83" si="312">V57*$D57</f>
        <v>0</v>
      </c>
      <c r="V57" s="104">
        <v>0</v>
      </c>
      <c r="W57" s="102">
        <f t="shared" ref="W57:W83" si="313">X57*$C57</f>
        <v>0</v>
      </c>
      <c r="X57" s="103">
        <v>0</v>
      </c>
      <c r="Y57" s="100">
        <f t="shared" ref="Y57:Y83" si="314">Z57*$D57</f>
        <v>0</v>
      </c>
      <c r="Z57" s="104">
        <v>0</v>
      </c>
      <c r="AA57" s="102">
        <f t="shared" ref="AA57:AA83" si="315">AB57*$C57</f>
        <v>0</v>
      </c>
      <c r="AB57" s="103">
        <v>0</v>
      </c>
      <c r="AC57" s="100">
        <f t="shared" ref="AC57:AC83" si="316">AD57*$D57</f>
        <v>0</v>
      </c>
      <c r="AD57" s="104">
        <v>0</v>
      </c>
      <c r="AE57" s="102">
        <f t="shared" ref="AE57:AE83" si="317">AF57*$C57</f>
        <v>0</v>
      </c>
      <c r="AF57" s="103">
        <v>0</v>
      </c>
      <c r="AG57" s="100">
        <f t="shared" ref="AG57:AG83" si="318">AH57*$D57</f>
        <v>0</v>
      </c>
      <c r="AH57" s="104">
        <v>0</v>
      </c>
      <c r="AI57" s="102">
        <f t="shared" ref="AI57:AI83" si="319">AJ57*$C57</f>
        <v>0</v>
      </c>
      <c r="AJ57" s="103">
        <v>0</v>
      </c>
      <c r="AK57" s="100">
        <f t="shared" ref="AK57:AK83" si="320">AL57*$D57</f>
        <v>0</v>
      </c>
      <c r="AL57" s="104">
        <v>0</v>
      </c>
      <c r="AM57" s="102">
        <f t="shared" ref="AM57:AM83" si="321">AN57*$C57</f>
        <v>0</v>
      </c>
      <c r="AN57" s="103">
        <v>0</v>
      </c>
      <c r="AO57" s="100">
        <f t="shared" ref="AO57:AO83" si="322">AP57*$D57</f>
        <v>0</v>
      </c>
      <c r="AP57" s="104">
        <v>0</v>
      </c>
      <c r="AQ57" s="102">
        <f t="shared" ref="AQ57:AQ83" si="323">AR57*$C57</f>
        <v>0</v>
      </c>
      <c r="AR57" s="103">
        <v>0</v>
      </c>
      <c r="AS57" s="100">
        <f t="shared" ref="AS57:AS83" si="324">AT57*$D57</f>
        <v>0</v>
      </c>
      <c r="AT57" s="104">
        <v>0</v>
      </c>
      <c r="AU57" s="102">
        <f t="shared" ref="AU57:AU83" si="325">AV57*$C57</f>
        <v>0</v>
      </c>
      <c r="AV57" s="103">
        <v>0</v>
      </c>
      <c r="AW57" s="100">
        <f t="shared" ref="AW57:AW83" si="326">AX57*$D57</f>
        <v>0</v>
      </c>
      <c r="AX57" s="104">
        <v>0</v>
      </c>
      <c r="AY57" s="102">
        <f t="shared" ref="AY57:AY83" si="327">AZ57*$C57</f>
        <v>0</v>
      </c>
      <c r="AZ57" s="103">
        <v>0</v>
      </c>
      <c r="BA57" s="100">
        <f t="shared" ref="BA57:BA83" si="328">BB57*$D57</f>
        <v>0</v>
      </c>
      <c r="BB57" s="104">
        <v>0</v>
      </c>
      <c r="BC57" s="102">
        <f t="shared" ref="BC57:BC83" si="329">BD57*$C57</f>
        <v>0</v>
      </c>
      <c r="BD57" s="103">
        <v>0</v>
      </c>
      <c r="BE57" s="100">
        <f t="shared" ref="BE57:BE83" si="330">BF57*$D57</f>
        <v>0</v>
      </c>
      <c r="BF57" s="104">
        <v>0</v>
      </c>
      <c r="BG57" s="102">
        <f t="shared" ref="BG57:BG83" si="331">BH57*$C57</f>
        <v>0</v>
      </c>
      <c r="BH57" s="103">
        <v>0</v>
      </c>
      <c r="BI57" s="100">
        <f t="shared" ref="BI57:BI83" si="332">BJ57*$D57</f>
        <v>0</v>
      </c>
      <c r="BJ57" s="104">
        <v>0</v>
      </c>
      <c r="BK57" s="102">
        <f t="shared" ref="BK57:BK83" si="333">BL57*$C57</f>
        <v>0</v>
      </c>
      <c r="BL57" s="103">
        <v>0</v>
      </c>
      <c r="BM57" s="100">
        <f t="shared" ref="BM57:BM83" si="334">BN57*$D57</f>
        <v>0</v>
      </c>
      <c r="BN57" s="104">
        <v>0</v>
      </c>
      <c r="BO57" s="102">
        <f t="shared" ref="BO57:BO83" si="335">BP57*$C57</f>
        <v>0</v>
      </c>
      <c r="BP57" s="103">
        <v>0</v>
      </c>
      <c r="BQ57" s="100">
        <f t="shared" ref="BQ57:BQ83" si="336">BR57*$D57</f>
        <v>0</v>
      </c>
      <c r="BR57" s="104">
        <v>0</v>
      </c>
      <c r="BS57" s="102">
        <f t="shared" ref="BS57:BS83" si="337">BT57*$C57</f>
        <v>0</v>
      </c>
      <c r="BT57" s="103">
        <v>0</v>
      </c>
      <c r="BU57" s="100">
        <f t="shared" ref="BU57:BU83" si="338">BV57*$D57</f>
        <v>0</v>
      </c>
      <c r="BV57" s="104">
        <v>0</v>
      </c>
      <c r="BW57" s="102">
        <f t="shared" ref="BW57:BW83" si="339">BX57*$C57</f>
        <v>0</v>
      </c>
      <c r="BX57" s="103">
        <v>0</v>
      </c>
      <c r="BY57" s="100">
        <f t="shared" ref="BY57:BY83" si="340">BZ57*$D57</f>
        <v>0</v>
      </c>
      <c r="BZ57" s="104">
        <v>0</v>
      </c>
      <c r="CA57" s="102">
        <f t="shared" ref="CA57:CA83" si="341">CB57*$C57</f>
        <v>0</v>
      </c>
      <c r="CB57" s="103">
        <v>0</v>
      </c>
      <c r="CC57" s="100">
        <f t="shared" ref="CC57:CC83" si="342">CD57*$D57</f>
        <v>0</v>
      </c>
      <c r="CD57" s="104">
        <v>0</v>
      </c>
      <c r="CE57" s="102">
        <f t="shared" ref="CE57:CE83" si="343">CF57*$C57</f>
        <v>0</v>
      </c>
      <c r="CF57" s="103">
        <v>0</v>
      </c>
      <c r="CG57" s="100">
        <f t="shared" ref="CG57:CG83" si="344">CH57*$D57</f>
        <v>0</v>
      </c>
      <c r="CH57" s="104">
        <v>0</v>
      </c>
      <c r="CI57" s="102">
        <f t="shared" ref="CI57:CI83" si="345">CJ57*$C57</f>
        <v>0</v>
      </c>
      <c r="CJ57" s="103">
        <v>0</v>
      </c>
      <c r="CK57" s="100">
        <f t="shared" ref="CK57:CK83" si="346">CL57*$D57</f>
        <v>0</v>
      </c>
      <c r="CL57" s="104">
        <v>0</v>
      </c>
      <c r="CM57" s="102">
        <f t="shared" ref="CM57:CM83" si="347">CN57*$C57</f>
        <v>0</v>
      </c>
      <c r="CN57" s="103">
        <v>0</v>
      </c>
      <c r="CO57" s="100">
        <f t="shared" ref="CO57:CO83" si="348">CP57*$D57</f>
        <v>0</v>
      </c>
      <c r="CP57" s="104">
        <v>0</v>
      </c>
      <c r="CQ57" s="102">
        <f t="shared" ref="CQ57:CQ83" si="349">CR57*$C57</f>
        <v>0</v>
      </c>
      <c r="CR57" s="103">
        <v>0</v>
      </c>
      <c r="CS57" s="100">
        <f t="shared" ref="CS57:CS83" si="350">CT57*$D57</f>
        <v>0</v>
      </c>
      <c r="CT57" s="104">
        <v>0</v>
      </c>
      <c r="CU57" s="102">
        <f t="shared" ref="CU57:CU83" si="351">CV57*$C57</f>
        <v>0</v>
      </c>
      <c r="CV57" s="103">
        <v>0</v>
      </c>
      <c r="CW57" s="100">
        <f t="shared" ref="CW57:CW83" si="352">CX57*$D57</f>
        <v>0</v>
      </c>
      <c r="CX57" s="104">
        <v>0</v>
      </c>
      <c r="CZ57" s="235">
        <f t="shared" ref="CZ57:CZ83" si="353">H57+L57+P57+T57+X57+AB57+AF57+AJ57+AN57+AR57+AV57+AZ57+BD57+BH57+BL57+BP57+BT57+BX57+CB57+CF57+CJ57+CN57+CR57+CV57</f>
        <v>0</v>
      </c>
      <c r="DA57" s="236">
        <f t="shared" ref="DA57:DA83" si="354">J57+N57+R57+V57+Z57+AD57+AH57+AL57+AP57+AT57+AX57+BB57+BF57+BJ57+BN57+BR57+BV57+BZ57+CD57+CH57+CL57+CP57+CT57+CX57</f>
        <v>0</v>
      </c>
    </row>
    <row r="58" spans="1:105" s="180" customFormat="1" ht="8.4" x14ac:dyDescent="0.15">
      <c r="A58" s="106" t="s">
        <v>972</v>
      </c>
      <c r="B58" s="107" t="str">
        <f>Orçamentária!D713</f>
        <v>ELETRODUTOS</v>
      </c>
      <c r="C58" s="108">
        <f>Orçamentária!J719</f>
        <v>0</v>
      </c>
      <c r="D58" s="108">
        <f>Orçamentária!K719</f>
        <v>0</v>
      </c>
      <c r="E58" s="109">
        <f t="shared" si="304"/>
        <v>0</v>
      </c>
      <c r="F58" s="110" t="e">
        <f>+E58/E$97*100</f>
        <v>#DIV/0!</v>
      </c>
      <c r="G58" s="111">
        <f t="shared" si="305"/>
        <v>0</v>
      </c>
      <c r="H58" s="112">
        <v>0</v>
      </c>
      <c r="I58" s="113">
        <f t="shared" si="306"/>
        <v>0</v>
      </c>
      <c r="J58" s="114">
        <v>0</v>
      </c>
      <c r="K58" s="111">
        <f t="shared" si="307"/>
        <v>0</v>
      </c>
      <c r="L58" s="112">
        <v>0</v>
      </c>
      <c r="M58" s="113">
        <f t="shared" si="308"/>
        <v>0</v>
      </c>
      <c r="N58" s="114">
        <v>0</v>
      </c>
      <c r="O58" s="111">
        <f t="shared" si="309"/>
        <v>0</v>
      </c>
      <c r="P58" s="112">
        <v>0</v>
      </c>
      <c r="Q58" s="113">
        <f t="shared" si="310"/>
        <v>0</v>
      </c>
      <c r="R58" s="114">
        <v>0</v>
      </c>
      <c r="S58" s="111">
        <f t="shared" si="311"/>
        <v>0</v>
      </c>
      <c r="T58" s="112">
        <v>0</v>
      </c>
      <c r="U58" s="113">
        <f t="shared" si="312"/>
        <v>0</v>
      </c>
      <c r="V58" s="114">
        <v>0</v>
      </c>
      <c r="W58" s="111">
        <f t="shared" si="313"/>
        <v>0</v>
      </c>
      <c r="X58" s="112">
        <v>0</v>
      </c>
      <c r="Y58" s="113">
        <f t="shared" si="314"/>
        <v>0</v>
      </c>
      <c r="Z58" s="114">
        <v>0</v>
      </c>
      <c r="AA58" s="111">
        <f t="shared" si="315"/>
        <v>0</v>
      </c>
      <c r="AB58" s="112">
        <v>0</v>
      </c>
      <c r="AC58" s="113">
        <f t="shared" si="316"/>
        <v>0</v>
      </c>
      <c r="AD58" s="114">
        <v>0</v>
      </c>
      <c r="AE58" s="111">
        <f t="shared" si="317"/>
        <v>0</v>
      </c>
      <c r="AF58" s="112">
        <v>0</v>
      </c>
      <c r="AG58" s="113">
        <f t="shared" si="318"/>
        <v>0</v>
      </c>
      <c r="AH58" s="114">
        <v>0</v>
      </c>
      <c r="AI58" s="111">
        <f t="shared" si="319"/>
        <v>0</v>
      </c>
      <c r="AJ58" s="112">
        <v>0</v>
      </c>
      <c r="AK58" s="113">
        <f t="shared" si="320"/>
        <v>0</v>
      </c>
      <c r="AL58" s="114">
        <v>0</v>
      </c>
      <c r="AM58" s="111">
        <f t="shared" si="321"/>
        <v>0</v>
      </c>
      <c r="AN58" s="112">
        <v>0</v>
      </c>
      <c r="AO58" s="113">
        <f t="shared" si="322"/>
        <v>0</v>
      </c>
      <c r="AP58" s="114">
        <v>0</v>
      </c>
      <c r="AQ58" s="111">
        <f t="shared" si="323"/>
        <v>0</v>
      </c>
      <c r="AR58" s="112">
        <v>0</v>
      </c>
      <c r="AS58" s="113">
        <f t="shared" si="324"/>
        <v>0</v>
      </c>
      <c r="AT58" s="114">
        <v>0</v>
      </c>
      <c r="AU58" s="111">
        <f t="shared" si="325"/>
        <v>0</v>
      </c>
      <c r="AV58" s="112">
        <v>0</v>
      </c>
      <c r="AW58" s="113">
        <f t="shared" si="326"/>
        <v>0</v>
      </c>
      <c r="AX58" s="114">
        <v>0</v>
      </c>
      <c r="AY58" s="111">
        <f t="shared" si="327"/>
        <v>0</v>
      </c>
      <c r="AZ58" s="112">
        <v>0</v>
      </c>
      <c r="BA58" s="113">
        <f t="shared" si="328"/>
        <v>0</v>
      </c>
      <c r="BB58" s="114">
        <v>0</v>
      </c>
      <c r="BC58" s="111">
        <f t="shared" si="329"/>
        <v>0</v>
      </c>
      <c r="BD58" s="112">
        <v>0</v>
      </c>
      <c r="BE58" s="113">
        <f t="shared" si="330"/>
        <v>0</v>
      </c>
      <c r="BF58" s="114">
        <v>0</v>
      </c>
      <c r="BG58" s="111">
        <f t="shared" si="331"/>
        <v>0</v>
      </c>
      <c r="BH58" s="112">
        <v>0</v>
      </c>
      <c r="BI58" s="113">
        <f t="shared" si="332"/>
        <v>0</v>
      </c>
      <c r="BJ58" s="114">
        <v>0</v>
      </c>
      <c r="BK58" s="111">
        <f t="shared" si="333"/>
        <v>0</v>
      </c>
      <c r="BL58" s="112">
        <v>0</v>
      </c>
      <c r="BM58" s="113">
        <f t="shared" si="334"/>
        <v>0</v>
      </c>
      <c r="BN58" s="114">
        <v>0</v>
      </c>
      <c r="BO58" s="111">
        <f t="shared" si="335"/>
        <v>0</v>
      </c>
      <c r="BP58" s="112">
        <v>0</v>
      </c>
      <c r="BQ58" s="113">
        <f t="shared" si="336"/>
        <v>0</v>
      </c>
      <c r="BR58" s="114">
        <v>0</v>
      </c>
      <c r="BS58" s="111">
        <f t="shared" si="337"/>
        <v>0</v>
      </c>
      <c r="BT58" s="112">
        <v>0</v>
      </c>
      <c r="BU58" s="113">
        <f t="shared" si="338"/>
        <v>0</v>
      </c>
      <c r="BV58" s="114">
        <v>0</v>
      </c>
      <c r="BW58" s="111">
        <f t="shared" si="339"/>
        <v>0</v>
      </c>
      <c r="BX58" s="112">
        <v>0</v>
      </c>
      <c r="BY58" s="113">
        <f t="shared" si="340"/>
        <v>0</v>
      </c>
      <c r="BZ58" s="114">
        <v>0</v>
      </c>
      <c r="CA58" s="111">
        <f t="shared" si="341"/>
        <v>0</v>
      </c>
      <c r="CB58" s="112">
        <v>0</v>
      </c>
      <c r="CC58" s="113">
        <f t="shared" si="342"/>
        <v>0</v>
      </c>
      <c r="CD58" s="114">
        <v>0</v>
      </c>
      <c r="CE58" s="111">
        <f t="shared" si="343"/>
        <v>0</v>
      </c>
      <c r="CF58" s="112">
        <v>0</v>
      </c>
      <c r="CG58" s="113">
        <f t="shared" si="344"/>
        <v>0</v>
      </c>
      <c r="CH58" s="114">
        <v>0</v>
      </c>
      <c r="CI58" s="111">
        <f t="shared" si="345"/>
        <v>0</v>
      </c>
      <c r="CJ58" s="112">
        <v>0</v>
      </c>
      <c r="CK58" s="113">
        <f t="shared" si="346"/>
        <v>0</v>
      </c>
      <c r="CL58" s="114">
        <v>0</v>
      </c>
      <c r="CM58" s="111">
        <f t="shared" si="347"/>
        <v>0</v>
      </c>
      <c r="CN58" s="112">
        <v>0</v>
      </c>
      <c r="CO58" s="113">
        <f t="shared" si="348"/>
        <v>0</v>
      </c>
      <c r="CP58" s="114">
        <v>0</v>
      </c>
      <c r="CQ58" s="111">
        <f t="shared" si="349"/>
        <v>0</v>
      </c>
      <c r="CR58" s="112">
        <v>0</v>
      </c>
      <c r="CS58" s="113">
        <f t="shared" si="350"/>
        <v>0</v>
      </c>
      <c r="CT58" s="114">
        <v>0</v>
      </c>
      <c r="CU58" s="111">
        <f t="shared" si="351"/>
        <v>0</v>
      </c>
      <c r="CV58" s="112">
        <v>0</v>
      </c>
      <c r="CW58" s="113">
        <f t="shared" si="352"/>
        <v>0</v>
      </c>
      <c r="CX58" s="114">
        <v>0</v>
      </c>
      <c r="CZ58" s="235">
        <f t="shared" si="353"/>
        <v>0</v>
      </c>
      <c r="DA58" s="236">
        <f t="shared" si="354"/>
        <v>0</v>
      </c>
    </row>
    <row r="59" spans="1:105" s="105" customFormat="1" ht="8.4" x14ac:dyDescent="0.15">
      <c r="A59" s="98" t="s">
        <v>973</v>
      </c>
      <c r="B59" s="99" t="str">
        <f>Orçamentária!D722</f>
        <v>ELETROCALHAS E PERFILADOS</v>
      </c>
      <c r="C59" s="100">
        <f>Orçamentária!J725</f>
        <v>0</v>
      </c>
      <c r="D59" s="100">
        <f>Orçamentária!K725</f>
        <v>0</v>
      </c>
      <c r="E59" s="101">
        <f t="shared" si="304"/>
        <v>0</v>
      </c>
      <c r="F59" s="213" t="e">
        <f>+E59/E$97*100</f>
        <v>#DIV/0!</v>
      </c>
      <c r="G59" s="102">
        <f t="shared" si="305"/>
        <v>0</v>
      </c>
      <c r="H59" s="103">
        <v>0</v>
      </c>
      <c r="I59" s="100">
        <f t="shared" si="306"/>
        <v>0</v>
      </c>
      <c r="J59" s="104">
        <v>0</v>
      </c>
      <c r="K59" s="102">
        <f t="shared" si="307"/>
        <v>0</v>
      </c>
      <c r="L59" s="103">
        <v>0</v>
      </c>
      <c r="M59" s="100">
        <f t="shared" si="308"/>
        <v>0</v>
      </c>
      <c r="N59" s="104">
        <v>0</v>
      </c>
      <c r="O59" s="102">
        <f t="shared" si="309"/>
        <v>0</v>
      </c>
      <c r="P59" s="103">
        <v>0</v>
      </c>
      <c r="Q59" s="100">
        <f t="shared" si="310"/>
        <v>0</v>
      </c>
      <c r="R59" s="104">
        <v>0</v>
      </c>
      <c r="S59" s="102">
        <f t="shared" si="311"/>
        <v>0</v>
      </c>
      <c r="T59" s="103">
        <v>0</v>
      </c>
      <c r="U59" s="100">
        <f t="shared" si="312"/>
        <v>0</v>
      </c>
      <c r="V59" s="104">
        <v>0</v>
      </c>
      <c r="W59" s="102">
        <f t="shared" si="313"/>
        <v>0</v>
      </c>
      <c r="X59" s="103">
        <v>0</v>
      </c>
      <c r="Y59" s="100">
        <f t="shared" si="314"/>
        <v>0</v>
      </c>
      <c r="Z59" s="104">
        <v>0</v>
      </c>
      <c r="AA59" s="102">
        <f t="shared" si="315"/>
        <v>0</v>
      </c>
      <c r="AB59" s="103">
        <v>0</v>
      </c>
      <c r="AC59" s="100">
        <f t="shared" si="316"/>
        <v>0</v>
      </c>
      <c r="AD59" s="104">
        <v>0</v>
      </c>
      <c r="AE59" s="102">
        <f t="shared" si="317"/>
        <v>0</v>
      </c>
      <c r="AF59" s="103">
        <v>0</v>
      </c>
      <c r="AG59" s="100">
        <f t="shared" si="318"/>
        <v>0</v>
      </c>
      <c r="AH59" s="104">
        <v>0</v>
      </c>
      <c r="AI59" s="102">
        <f t="shared" si="319"/>
        <v>0</v>
      </c>
      <c r="AJ59" s="103">
        <v>0</v>
      </c>
      <c r="AK59" s="100">
        <f t="shared" si="320"/>
        <v>0</v>
      </c>
      <c r="AL59" s="104">
        <v>0</v>
      </c>
      <c r="AM59" s="102">
        <f t="shared" si="321"/>
        <v>0</v>
      </c>
      <c r="AN59" s="103">
        <v>0</v>
      </c>
      <c r="AO59" s="100">
        <f t="shared" si="322"/>
        <v>0</v>
      </c>
      <c r="AP59" s="104">
        <v>0</v>
      </c>
      <c r="AQ59" s="102">
        <f t="shared" si="323"/>
        <v>0</v>
      </c>
      <c r="AR59" s="103">
        <v>0</v>
      </c>
      <c r="AS59" s="100">
        <f t="shared" si="324"/>
        <v>0</v>
      </c>
      <c r="AT59" s="104">
        <v>0</v>
      </c>
      <c r="AU59" s="102">
        <f t="shared" si="325"/>
        <v>0</v>
      </c>
      <c r="AV59" s="103">
        <v>0</v>
      </c>
      <c r="AW59" s="100">
        <f t="shared" si="326"/>
        <v>0</v>
      </c>
      <c r="AX59" s="104">
        <v>0</v>
      </c>
      <c r="AY59" s="102">
        <f t="shared" si="327"/>
        <v>0</v>
      </c>
      <c r="AZ59" s="103">
        <v>0</v>
      </c>
      <c r="BA59" s="100">
        <f t="shared" si="328"/>
        <v>0</v>
      </c>
      <c r="BB59" s="104">
        <v>0</v>
      </c>
      <c r="BC59" s="102">
        <f t="shared" si="329"/>
        <v>0</v>
      </c>
      <c r="BD59" s="103">
        <v>0</v>
      </c>
      <c r="BE59" s="100">
        <f t="shared" si="330"/>
        <v>0</v>
      </c>
      <c r="BF59" s="104">
        <v>0</v>
      </c>
      <c r="BG59" s="102">
        <f t="shared" si="331"/>
        <v>0</v>
      </c>
      <c r="BH59" s="103">
        <v>0</v>
      </c>
      <c r="BI59" s="100">
        <f t="shared" si="332"/>
        <v>0</v>
      </c>
      <c r="BJ59" s="104">
        <v>0</v>
      </c>
      <c r="BK59" s="102">
        <f t="shared" si="333"/>
        <v>0</v>
      </c>
      <c r="BL59" s="103">
        <v>0</v>
      </c>
      <c r="BM59" s="100">
        <f t="shared" si="334"/>
        <v>0</v>
      </c>
      <c r="BN59" s="104">
        <v>0</v>
      </c>
      <c r="BO59" s="102">
        <f t="shared" si="335"/>
        <v>0</v>
      </c>
      <c r="BP59" s="103">
        <v>0</v>
      </c>
      <c r="BQ59" s="100">
        <f t="shared" si="336"/>
        <v>0</v>
      </c>
      <c r="BR59" s="104">
        <v>0</v>
      </c>
      <c r="BS59" s="102">
        <f t="shared" si="337"/>
        <v>0</v>
      </c>
      <c r="BT59" s="103">
        <v>0</v>
      </c>
      <c r="BU59" s="100">
        <f t="shared" si="338"/>
        <v>0</v>
      </c>
      <c r="BV59" s="104">
        <v>0</v>
      </c>
      <c r="BW59" s="102">
        <f t="shared" si="339"/>
        <v>0</v>
      </c>
      <c r="BX59" s="103">
        <v>0</v>
      </c>
      <c r="BY59" s="100">
        <f t="shared" si="340"/>
        <v>0</v>
      </c>
      <c r="BZ59" s="104">
        <v>0</v>
      </c>
      <c r="CA59" s="102">
        <f t="shared" si="341"/>
        <v>0</v>
      </c>
      <c r="CB59" s="103">
        <v>0</v>
      </c>
      <c r="CC59" s="100">
        <f t="shared" si="342"/>
        <v>0</v>
      </c>
      <c r="CD59" s="104">
        <v>0</v>
      </c>
      <c r="CE59" s="102">
        <f t="shared" si="343"/>
        <v>0</v>
      </c>
      <c r="CF59" s="103">
        <v>0</v>
      </c>
      <c r="CG59" s="100">
        <f t="shared" si="344"/>
        <v>0</v>
      </c>
      <c r="CH59" s="104">
        <v>0</v>
      </c>
      <c r="CI59" s="102">
        <f t="shared" si="345"/>
        <v>0</v>
      </c>
      <c r="CJ59" s="103">
        <v>0</v>
      </c>
      <c r="CK59" s="100">
        <f t="shared" si="346"/>
        <v>0</v>
      </c>
      <c r="CL59" s="104">
        <v>0</v>
      </c>
      <c r="CM59" s="102">
        <f t="shared" si="347"/>
        <v>0</v>
      </c>
      <c r="CN59" s="103">
        <v>0</v>
      </c>
      <c r="CO59" s="100">
        <f t="shared" si="348"/>
        <v>0</v>
      </c>
      <c r="CP59" s="104">
        <v>0</v>
      </c>
      <c r="CQ59" s="102">
        <f t="shared" si="349"/>
        <v>0</v>
      </c>
      <c r="CR59" s="103">
        <v>0</v>
      </c>
      <c r="CS59" s="100">
        <f t="shared" si="350"/>
        <v>0</v>
      </c>
      <c r="CT59" s="104">
        <v>0</v>
      </c>
      <c r="CU59" s="102">
        <f t="shared" si="351"/>
        <v>0</v>
      </c>
      <c r="CV59" s="103">
        <v>0</v>
      </c>
      <c r="CW59" s="100">
        <f t="shared" si="352"/>
        <v>0</v>
      </c>
      <c r="CX59" s="104">
        <v>0</v>
      </c>
      <c r="CZ59" s="235">
        <f t="shared" si="353"/>
        <v>0</v>
      </c>
      <c r="DA59" s="236">
        <f t="shared" si="354"/>
        <v>0</v>
      </c>
    </row>
    <row r="60" spans="1:105" s="180" customFormat="1" ht="8.4" x14ac:dyDescent="0.15">
      <c r="A60" s="106" t="s">
        <v>984</v>
      </c>
      <c r="B60" s="107" t="str">
        <f>Orçamentária!D728</f>
        <v>CAIXAS</v>
      </c>
      <c r="C60" s="108">
        <f>Orçamentária!J733</f>
        <v>0</v>
      </c>
      <c r="D60" s="108">
        <f>Orçamentária!K733</f>
        <v>0</v>
      </c>
      <c r="E60" s="109">
        <f t="shared" ref="E60:E87" si="355">C60+D60</f>
        <v>0</v>
      </c>
      <c r="F60" s="110" t="e">
        <f>+E60/E111*100</f>
        <v>#DIV/0!</v>
      </c>
      <c r="G60" s="111">
        <f t="shared" si="305"/>
        <v>0</v>
      </c>
      <c r="H60" s="112">
        <v>0</v>
      </c>
      <c r="I60" s="113">
        <f t="shared" si="306"/>
        <v>0</v>
      </c>
      <c r="J60" s="114">
        <v>0</v>
      </c>
      <c r="K60" s="111">
        <f t="shared" si="307"/>
        <v>0</v>
      </c>
      <c r="L60" s="112">
        <v>0</v>
      </c>
      <c r="M60" s="113">
        <f t="shared" si="308"/>
        <v>0</v>
      </c>
      <c r="N60" s="114">
        <v>0</v>
      </c>
      <c r="O60" s="111">
        <f t="shared" si="309"/>
        <v>0</v>
      </c>
      <c r="P60" s="112">
        <v>0</v>
      </c>
      <c r="Q60" s="113">
        <f t="shared" si="310"/>
        <v>0</v>
      </c>
      <c r="R60" s="114">
        <v>0</v>
      </c>
      <c r="S60" s="111">
        <f t="shared" si="311"/>
        <v>0</v>
      </c>
      <c r="T60" s="112">
        <v>0</v>
      </c>
      <c r="U60" s="113">
        <f t="shared" si="312"/>
        <v>0</v>
      </c>
      <c r="V60" s="114">
        <v>0</v>
      </c>
      <c r="W60" s="111">
        <f t="shared" si="313"/>
        <v>0</v>
      </c>
      <c r="X60" s="112">
        <v>0</v>
      </c>
      <c r="Y60" s="113">
        <f t="shared" si="314"/>
        <v>0</v>
      </c>
      <c r="Z60" s="114">
        <v>0</v>
      </c>
      <c r="AA60" s="111">
        <f t="shared" si="315"/>
        <v>0</v>
      </c>
      <c r="AB60" s="112">
        <v>0</v>
      </c>
      <c r="AC60" s="113">
        <f t="shared" si="316"/>
        <v>0</v>
      </c>
      <c r="AD60" s="114">
        <v>0</v>
      </c>
      <c r="AE60" s="111">
        <f t="shared" si="317"/>
        <v>0</v>
      </c>
      <c r="AF60" s="112">
        <v>0</v>
      </c>
      <c r="AG60" s="113">
        <f t="shared" si="318"/>
        <v>0</v>
      </c>
      <c r="AH60" s="114">
        <v>0</v>
      </c>
      <c r="AI60" s="111">
        <f t="shared" si="319"/>
        <v>0</v>
      </c>
      <c r="AJ60" s="112">
        <v>0</v>
      </c>
      <c r="AK60" s="113">
        <f t="shared" si="320"/>
        <v>0</v>
      </c>
      <c r="AL60" s="114">
        <v>0</v>
      </c>
      <c r="AM60" s="111">
        <f t="shared" si="321"/>
        <v>0</v>
      </c>
      <c r="AN60" s="112">
        <v>0</v>
      </c>
      <c r="AO60" s="113">
        <f t="shared" si="322"/>
        <v>0</v>
      </c>
      <c r="AP60" s="114">
        <v>0</v>
      </c>
      <c r="AQ60" s="111">
        <f t="shared" si="323"/>
        <v>0</v>
      </c>
      <c r="AR60" s="112">
        <v>0</v>
      </c>
      <c r="AS60" s="113">
        <f t="shared" si="324"/>
        <v>0</v>
      </c>
      <c r="AT60" s="114">
        <v>0</v>
      </c>
      <c r="AU60" s="111">
        <f t="shared" si="325"/>
        <v>0</v>
      </c>
      <c r="AV60" s="112">
        <v>0</v>
      </c>
      <c r="AW60" s="113">
        <f t="shared" si="326"/>
        <v>0</v>
      </c>
      <c r="AX60" s="114">
        <v>0</v>
      </c>
      <c r="AY60" s="111">
        <f t="shared" si="327"/>
        <v>0</v>
      </c>
      <c r="AZ60" s="112">
        <v>0</v>
      </c>
      <c r="BA60" s="113">
        <f t="shared" si="328"/>
        <v>0</v>
      </c>
      <c r="BB60" s="114">
        <v>0</v>
      </c>
      <c r="BC60" s="111">
        <f t="shared" si="329"/>
        <v>0</v>
      </c>
      <c r="BD60" s="112">
        <v>0</v>
      </c>
      <c r="BE60" s="113">
        <f t="shared" si="330"/>
        <v>0</v>
      </c>
      <c r="BF60" s="114">
        <v>0</v>
      </c>
      <c r="BG60" s="111">
        <f t="shared" si="331"/>
        <v>0</v>
      </c>
      <c r="BH60" s="112">
        <v>0</v>
      </c>
      <c r="BI60" s="113">
        <f t="shared" si="332"/>
        <v>0</v>
      </c>
      <c r="BJ60" s="114">
        <v>0</v>
      </c>
      <c r="BK60" s="111">
        <f t="shared" si="333"/>
        <v>0</v>
      </c>
      <c r="BL60" s="112">
        <v>0</v>
      </c>
      <c r="BM60" s="113">
        <f t="shared" si="334"/>
        <v>0</v>
      </c>
      <c r="BN60" s="114">
        <v>0</v>
      </c>
      <c r="BO60" s="111">
        <f t="shared" si="335"/>
        <v>0</v>
      </c>
      <c r="BP60" s="112">
        <v>0</v>
      </c>
      <c r="BQ60" s="113">
        <f t="shared" si="336"/>
        <v>0</v>
      </c>
      <c r="BR60" s="114">
        <v>0</v>
      </c>
      <c r="BS60" s="111">
        <f t="shared" si="337"/>
        <v>0</v>
      </c>
      <c r="BT60" s="112">
        <v>0</v>
      </c>
      <c r="BU60" s="113">
        <f t="shared" si="338"/>
        <v>0</v>
      </c>
      <c r="BV60" s="114">
        <v>0</v>
      </c>
      <c r="BW60" s="111">
        <f t="shared" si="339"/>
        <v>0</v>
      </c>
      <c r="BX60" s="112">
        <v>0</v>
      </c>
      <c r="BY60" s="113">
        <f t="shared" si="340"/>
        <v>0</v>
      </c>
      <c r="BZ60" s="114">
        <v>0</v>
      </c>
      <c r="CA60" s="111">
        <f t="shared" si="341"/>
        <v>0</v>
      </c>
      <c r="CB60" s="112">
        <v>0</v>
      </c>
      <c r="CC60" s="113">
        <f t="shared" si="342"/>
        <v>0</v>
      </c>
      <c r="CD60" s="114">
        <v>0</v>
      </c>
      <c r="CE60" s="111">
        <f t="shared" si="343"/>
        <v>0</v>
      </c>
      <c r="CF60" s="112">
        <v>0</v>
      </c>
      <c r="CG60" s="113">
        <f t="shared" si="344"/>
        <v>0</v>
      </c>
      <c r="CH60" s="114">
        <v>0</v>
      </c>
      <c r="CI60" s="111">
        <f t="shared" si="345"/>
        <v>0</v>
      </c>
      <c r="CJ60" s="112">
        <v>0</v>
      </c>
      <c r="CK60" s="113">
        <f t="shared" si="346"/>
        <v>0</v>
      </c>
      <c r="CL60" s="114">
        <v>0</v>
      </c>
      <c r="CM60" s="111">
        <f t="shared" si="347"/>
        <v>0</v>
      </c>
      <c r="CN60" s="112">
        <v>0</v>
      </c>
      <c r="CO60" s="113">
        <f t="shared" si="348"/>
        <v>0</v>
      </c>
      <c r="CP60" s="114">
        <v>0</v>
      </c>
      <c r="CQ60" s="111">
        <f t="shared" si="349"/>
        <v>0</v>
      </c>
      <c r="CR60" s="112">
        <v>0</v>
      </c>
      <c r="CS60" s="113">
        <f t="shared" si="350"/>
        <v>0</v>
      </c>
      <c r="CT60" s="114">
        <v>0</v>
      </c>
      <c r="CU60" s="111">
        <f t="shared" si="351"/>
        <v>0</v>
      </c>
      <c r="CV60" s="112">
        <v>0</v>
      </c>
      <c r="CW60" s="113">
        <f t="shared" si="352"/>
        <v>0</v>
      </c>
      <c r="CX60" s="114">
        <v>0</v>
      </c>
      <c r="CZ60" s="235">
        <f t="shared" si="353"/>
        <v>0</v>
      </c>
      <c r="DA60" s="236">
        <f t="shared" si="354"/>
        <v>0</v>
      </c>
    </row>
    <row r="61" spans="1:105" s="105" customFormat="1" ht="8.4" x14ac:dyDescent="0.15">
      <c r="A61" s="98" t="s">
        <v>982</v>
      </c>
      <c r="B61" s="99" t="str">
        <f>Orçamentária!D736</f>
        <v>ESPELHOS</v>
      </c>
      <c r="C61" s="100">
        <f>Orçamentária!J740</f>
        <v>0</v>
      </c>
      <c r="D61" s="100">
        <f>Orçamentária!K740</f>
        <v>0</v>
      </c>
      <c r="E61" s="101">
        <f t="shared" si="355"/>
        <v>0</v>
      </c>
      <c r="F61" s="213" t="e">
        <f>+E61/E$97*100</f>
        <v>#DIV/0!</v>
      </c>
      <c r="G61" s="102">
        <f t="shared" si="305"/>
        <v>0</v>
      </c>
      <c r="H61" s="103">
        <v>0</v>
      </c>
      <c r="I61" s="100">
        <f t="shared" si="306"/>
        <v>0</v>
      </c>
      <c r="J61" s="104">
        <v>0</v>
      </c>
      <c r="K61" s="102">
        <f t="shared" si="307"/>
        <v>0</v>
      </c>
      <c r="L61" s="103">
        <v>0</v>
      </c>
      <c r="M61" s="100">
        <f t="shared" si="308"/>
        <v>0</v>
      </c>
      <c r="N61" s="104">
        <v>0</v>
      </c>
      <c r="O61" s="102">
        <f t="shared" si="309"/>
        <v>0</v>
      </c>
      <c r="P61" s="103">
        <v>0</v>
      </c>
      <c r="Q61" s="100">
        <f t="shared" si="310"/>
        <v>0</v>
      </c>
      <c r="R61" s="104">
        <v>0</v>
      </c>
      <c r="S61" s="102">
        <f t="shared" si="311"/>
        <v>0</v>
      </c>
      <c r="T61" s="103">
        <v>0</v>
      </c>
      <c r="U61" s="100">
        <f t="shared" si="312"/>
        <v>0</v>
      </c>
      <c r="V61" s="104">
        <v>0</v>
      </c>
      <c r="W61" s="102">
        <f t="shared" si="313"/>
        <v>0</v>
      </c>
      <c r="X61" s="103">
        <v>0</v>
      </c>
      <c r="Y61" s="100">
        <f t="shared" si="314"/>
        <v>0</v>
      </c>
      <c r="Z61" s="104">
        <v>0</v>
      </c>
      <c r="AA61" s="102">
        <f t="shared" si="315"/>
        <v>0</v>
      </c>
      <c r="AB61" s="103">
        <v>0</v>
      </c>
      <c r="AC61" s="100">
        <f t="shared" si="316"/>
        <v>0</v>
      </c>
      <c r="AD61" s="104">
        <v>0</v>
      </c>
      <c r="AE61" s="102">
        <f t="shared" si="317"/>
        <v>0</v>
      </c>
      <c r="AF61" s="103">
        <v>0</v>
      </c>
      <c r="AG61" s="100">
        <f t="shared" si="318"/>
        <v>0</v>
      </c>
      <c r="AH61" s="104">
        <v>0</v>
      </c>
      <c r="AI61" s="102">
        <f t="shared" si="319"/>
        <v>0</v>
      </c>
      <c r="AJ61" s="103">
        <v>0</v>
      </c>
      <c r="AK61" s="100">
        <f t="shared" si="320"/>
        <v>0</v>
      </c>
      <c r="AL61" s="104">
        <v>0</v>
      </c>
      <c r="AM61" s="102">
        <f t="shared" si="321"/>
        <v>0</v>
      </c>
      <c r="AN61" s="103">
        <v>0</v>
      </c>
      <c r="AO61" s="100">
        <f t="shared" si="322"/>
        <v>0</v>
      </c>
      <c r="AP61" s="104">
        <v>0</v>
      </c>
      <c r="AQ61" s="102">
        <f t="shared" si="323"/>
        <v>0</v>
      </c>
      <c r="AR61" s="103">
        <v>0</v>
      </c>
      <c r="AS61" s="100">
        <f t="shared" si="324"/>
        <v>0</v>
      </c>
      <c r="AT61" s="104">
        <v>0</v>
      </c>
      <c r="AU61" s="102">
        <f t="shared" si="325"/>
        <v>0</v>
      </c>
      <c r="AV61" s="103">
        <v>0</v>
      </c>
      <c r="AW61" s="100">
        <f t="shared" si="326"/>
        <v>0</v>
      </c>
      <c r="AX61" s="104">
        <v>0</v>
      </c>
      <c r="AY61" s="102">
        <f t="shared" si="327"/>
        <v>0</v>
      </c>
      <c r="AZ61" s="103">
        <v>0</v>
      </c>
      <c r="BA61" s="100">
        <f t="shared" si="328"/>
        <v>0</v>
      </c>
      <c r="BB61" s="104">
        <v>0</v>
      </c>
      <c r="BC61" s="102">
        <f t="shared" si="329"/>
        <v>0</v>
      </c>
      <c r="BD61" s="103">
        <v>0</v>
      </c>
      <c r="BE61" s="100">
        <f t="shared" si="330"/>
        <v>0</v>
      </c>
      <c r="BF61" s="104">
        <v>0</v>
      </c>
      <c r="BG61" s="102">
        <f t="shared" si="331"/>
        <v>0</v>
      </c>
      <c r="BH61" s="103">
        <v>0</v>
      </c>
      <c r="BI61" s="100">
        <f t="shared" si="332"/>
        <v>0</v>
      </c>
      <c r="BJ61" s="104">
        <v>0</v>
      </c>
      <c r="BK61" s="102">
        <f t="shared" si="333"/>
        <v>0</v>
      </c>
      <c r="BL61" s="103">
        <v>0</v>
      </c>
      <c r="BM61" s="100">
        <f t="shared" si="334"/>
        <v>0</v>
      </c>
      <c r="BN61" s="104">
        <v>0</v>
      </c>
      <c r="BO61" s="102">
        <f t="shared" si="335"/>
        <v>0</v>
      </c>
      <c r="BP61" s="103">
        <v>0</v>
      </c>
      <c r="BQ61" s="100">
        <f t="shared" si="336"/>
        <v>0</v>
      </c>
      <c r="BR61" s="104">
        <v>0</v>
      </c>
      <c r="BS61" s="102">
        <f t="shared" si="337"/>
        <v>0</v>
      </c>
      <c r="BT61" s="103">
        <v>0</v>
      </c>
      <c r="BU61" s="100">
        <f t="shared" si="338"/>
        <v>0</v>
      </c>
      <c r="BV61" s="104">
        <v>0</v>
      </c>
      <c r="BW61" s="102">
        <f t="shared" si="339"/>
        <v>0</v>
      </c>
      <c r="BX61" s="103">
        <v>0</v>
      </c>
      <c r="BY61" s="100">
        <f t="shared" si="340"/>
        <v>0</v>
      </c>
      <c r="BZ61" s="104">
        <v>0</v>
      </c>
      <c r="CA61" s="102">
        <f t="shared" si="341"/>
        <v>0</v>
      </c>
      <c r="CB61" s="103">
        <v>0</v>
      </c>
      <c r="CC61" s="100">
        <f t="shared" si="342"/>
        <v>0</v>
      </c>
      <c r="CD61" s="104">
        <v>0</v>
      </c>
      <c r="CE61" s="102">
        <f t="shared" si="343"/>
        <v>0</v>
      </c>
      <c r="CF61" s="103">
        <v>0</v>
      </c>
      <c r="CG61" s="100">
        <f t="shared" si="344"/>
        <v>0</v>
      </c>
      <c r="CH61" s="104">
        <v>0</v>
      </c>
      <c r="CI61" s="102">
        <f t="shared" si="345"/>
        <v>0</v>
      </c>
      <c r="CJ61" s="103">
        <v>0</v>
      </c>
      <c r="CK61" s="100">
        <f t="shared" si="346"/>
        <v>0</v>
      </c>
      <c r="CL61" s="104">
        <v>0</v>
      </c>
      <c r="CM61" s="102">
        <f t="shared" si="347"/>
        <v>0</v>
      </c>
      <c r="CN61" s="103">
        <v>0</v>
      </c>
      <c r="CO61" s="100">
        <f t="shared" si="348"/>
        <v>0</v>
      </c>
      <c r="CP61" s="104">
        <v>0</v>
      </c>
      <c r="CQ61" s="102">
        <f t="shared" si="349"/>
        <v>0</v>
      </c>
      <c r="CR61" s="103">
        <v>0</v>
      </c>
      <c r="CS61" s="100">
        <f t="shared" si="350"/>
        <v>0</v>
      </c>
      <c r="CT61" s="104">
        <v>0</v>
      </c>
      <c r="CU61" s="102">
        <f t="shared" si="351"/>
        <v>0</v>
      </c>
      <c r="CV61" s="103">
        <v>0</v>
      </c>
      <c r="CW61" s="100">
        <f t="shared" si="352"/>
        <v>0</v>
      </c>
      <c r="CX61" s="104">
        <v>0</v>
      </c>
      <c r="CZ61" s="235">
        <f t="shared" si="353"/>
        <v>0</v>
      </c>
      <c r="DA61" s="236">
        <f t="shared" si="354"/>
        <v>0</v>
      </c>
    </row>
    <row r="62" spans="1:105" s="288" customFormat="1" ht="18" customHeight="1" x14ac:dyDescent="0.15">
      <c r="A62" s="279">
        <v>10</v>
      </c>
      <c r="B62" s="280" t="str">
        <f>Orçamentária!D744</f>
        <v>HIDROSSANITÁRIO</v>
      </c>
      <c r="C62" s="281"/>
      <c r="D62" s="281"/>
      <c r="E62" s="282"/>
      <c r="F62" s="283"/>
      <c r="G62" s="284"/>
      <c r="H62" s="285"/>
      <c r="I62" s="286"/>
      <c r="J62" s="287"/>
      <c r="K62" s="284"/>
      <c r="L62" s="285"/>
      <c r="M62" s="286"/>
      <c r="N62" s="287"/>
      <c r="O62" s="284"/>
      <c r="P62" s="285"/>
      <c r="Q62" s="286"/>
      <c r="R62" s="287"/>
      <c r="S62" s="284"/>
      <c r="T62" s="285"/>
      <c r="U62" s="286"/>
      <c r="V62" s="287"/>
      <c r="W62" s="284"/>
      <c r="X62" s="285"/>
      <c r="Y62" s="286"/>
      <c r="Z62" s="287"/>
      <c r="AA62" s="284"/>
      <c r="AB62" s="285"/>
      <c r="AC62" s="286"/>
      <c r="AD62" s="287"/>
      <c r="AE62" s="284"/>
      <c r="AF62" s="285"/>
      <c r="AG62" s="286"/>
      <c r="AH62" s="287"/>
      <c r="AI62" s="284"/>
      <c r="AJ62" s="285"/>
      <c r="AK62" s="286"/>
      <c r="AL62" s="287"/>
      <c r="AM62" s="284"/>
      <c r="AN62" s="285"/>
      <c r="AO62" s="286"/>
      <c r="AP62" s="287"/>
      <c r="AQ62" s="284"/>
      <c r="AR62" s="285"/>
      <c r="AS62" s="286"/>
      <c r="AT62" s="287"/>
      <c r="AU62" s="284"/>
      <c r="AV62" s="285"/>
      <c r="AW62" s="286"/>
      <c r="AX62" s="287"/>
      <c r="AY62" s="284"/>
      <c r="AZ62" s="285"/>
      <c r="BA62" s="286"/>
      <c r="BB62" s="287"/>
      <c r="BC62" s="284"/>
      <c r="BD62" s="285"/>
      <c r="BE62" s="286"/>
      <c r="BF62" s="287"/>
      <c r="BG62" s="284"/>
      <c r="BH62" s="285"/>
      <c r="BI62" s="286"/>
      <c r="BJ62" s="287"/>
      <c r="BK62" s="284"/>
      <c r="BL62" s="285"/>
      <c r="BM62" s="286"/>
      <c r="BN62" s="287"/>
      <c r="BO62" s="284"/>
      <c r="BP62" s="285"/>
      <c r="BQ62" s="286"/>
      <c r="BR62" s="287"/>
      <c r="BS62" s="284"/>
      <c r="BT62" s="285"/>
      <c r="BU62" s="286"/>
      <c r="BV62" s="287"/>
      <c r="BW62" s="284"/>
      <c r="BX62" s="285"/>
      <c r="BY62" s="286"/>
      <c r="BZ62" s="287"/>
      <c r="CA62" s="284"/>
      <c r="CB62" s="285"/>
      <c r="CC62" s="286"/>
      <c r="CD62" s="287"/>
      <c r="CE62" s="284"/>
      <c r="CF62" s="285"/>
      <c r="CG62" s="286"/>
      <c r="CH62" s="287"/>
      <c r="CI62" s="284"/>
      <c r="CJ62" s="285"/>
      <c r="CK62" s="286"/>
      <c r="CL62" s="287"/>
      <c r="CM62" s="284"/>
      <c r="CN62" s="285"/>
      <c r="CO62" s="286"/>
      <c r="CP62" s="287"/>
      <c r="CQ62" s="284"/>
      <c r="CR62" s="285"/>
      <c r="CS62" s="286"/>
      <c r="CT62" s="287"/>
      <c r="CU62" s="284"/>
      <c r="CV62" s="285"/>
      <c r="CW62" s="286"/>
      <c r="CX62" s="287"/>
      <c r="CZ62" s="289"/>
      <c r="DA62" s="290"/>
    </row>
    <row r="63" spans="1:105" s="105" customFormat="1" ht="8.4" x14ac:dyDescent="0.15">
      <c r="A63" s="98" t="s">
        <v>187</v>
      </c>
      <c r="B63" s="99" t="str">
        <f>Orçamentária!D745</f>
        <v>ÁGUA FRIA - CONSUMO</v>
      </c>
      <c r="C63" s="100">
        <f>Orçamentária!J774+Orçamentária!J780+Orçamentária!J786+Orçamentária!J794+Orçamentária!J804</f>
        <v>0</v>
      </c>
      <c r="D63" s="100">
        <f>Orçamentária!K774+Orçamentária!K780+Orçamentária!K786+Orçamentária!K794+Orçamentária!K804</f>
        <v>0</v>
      </c>
      <c r="E63" s="101">
        <f t="shared" si="355"/>
        <v>0</v>
      </c>
      <c r="F63" s="213" t="e">
        <f>+E63/E$97*100</f>
        <v>#DIV/0!</v>
      </c>
      <c r="G63" s="102">
        <f t="shared" si="305"/>
        <v>0</v>
      </c>
      <c r="H63" s="103">
        <v>0</v>
      </c>
      <c r="I63" s="100">
        <f t="shared" si="306"/>
        <v>0</v>
      </c>
      <c r="J63" s="104">
        <v>0</v>
      </c>
      <c r="K63" s="102">
        <f t="shared" si="307"/>
        <v>0</v>
      </c>
      <c r="L63" s="103">
        <v>0</v>
      </c>
      <c r="M63" s="100">
        <f t="shared" si="308"/>
        <v>0</v>
      </c>
      <c r="N63" s="104">
        <v>0</v>
      </c>
      <c r="O63" s="102">
        <f t="shared" si="309"/>
        <v>0</v>
      </c>
      <c r="P63" s="103">
        <v>0</v>
      </c>
      <c r="Q63" s="100">
        <f t="shared" si="310"/>
        <v>0</v>
      </c>
      <c r="R63" s="104">
        <v>0</v>
      </c>
      <c r="S63" s="102">
        <f t="shared" si="311"/>
        <v>0</v>
      </c>
      <c r="T63" s="103">
        <v>0</v>
      </c>
      <c r="U63" s="100">
        <f t="shared" si="312"/>
        <v>0</v>
      </c>
      <c r="V63" s="104">
        <v>0</v>
      </c>
      <c r="W63" s="102">
        <f t="shared" si="313"/>
        <v>0</v>
      </c>
      <c r="X63" s="103">
        <v>0</v>
      </c>
      <c r="Y63" s="100">
        <f t="shared" si="314"/>
        <v>0</v>
      </c>
      <c r="Z63" s="104">
        <v>0</v>
      </c>
      <c r="AA63" s="102">
        <f t="shared" si="315"/>
        <v>0</v>
      </c>
      <c r="AB63" s="103">
        <v>0</v>
      </c>
      <c r="AC63" s="100">
        <f t="shared" si="316"/>
        <v>0</v>
      </c>
      <c r="AD63" s="104">
        <v>0</v>
      </c>
      <c r="AE63" s="102">
        <f t="shared" si="317"/>
        <v>0</v>
      </c>
      <c r="AF63" s="103">
        <v>0</v>
      </c>
      <c r="AG63" s="100">
        <f t="shared" si="318"/>
        <v>0</v>
      </c>
      <c r="AH63" s="104">
        <v>0</v>
      </c>
      <c r="AI63" s="102">
        <f t="shared" si="319"/>
        <v>0</v>
      </c>
      <c r="AJ63" s="103">
        <v>0</v>
      </c>
      <c r="AK63" s="100">
        <f t="shared" si="320"/>
        <v>0</v>
      </c>
      <c r="AL63" s="104">
        <v>0</v>
      </c>
      <c r="AM63" s="102">
        <f t="shared" si="321"/>
        <v>0</v>
      </c>
      <c r="AN63" s="103">
        <v>0</v>
      </c>
      <c r="AO63" s="100">
        <f t="shared" si="322"/>
        <v>0</v>
      </c>
      <c r="AP63" s="104">
        <v>0</v>
      </c>
      <c r="AQ63" s="102">
        <f t="shared" si="323"/>
        <v>0</v>
      </c>
      <c r="AR63" s="103">
        <v>0</v>
      </c>
      <c r="AS63" s="100">
        <f t="shared" si="324"/>
        <v>0</v>
      </c>
      <c r="AT63" s="104">
        <v>0</v>
      </c>
      <c r="AU63" s="102">
        <f t="shared" si="325"/>
        <v>0</v>
      </c>
      <c r="AV63" s="103">
        <v>0</v>
      </c>
      <c r="AW63" s="100">
        <f t="shared" si="326"/>
        <v>0</v>
      </c>
      <c r="AX63" s="104">
        <v>0</v>
      </c>
      <c r="AY63" s="102">
        <f t="shared" si="327"/>
        <v>0</v>
      </c>
      <c r="AZ63" s="103">
        <v>0</v>
      </c>
      <c r="BA63" s="100">
        <f t="shared" si="328"/>
        <v>0</v>
      </c>
      <c r="BB63" s="104">
        <v>0</v>
      </c>
      <c r="BC63" s="102">
        <f t="shared" si="329"/>
        <v>0</v>
      </c>
      <c r="BD63" s="103">
        <v>0</v>
      </c>
      <c r="BE63" s="100">
        <f t="shared" si="330"/>
        <v>0</v>
      </c>
      <c r="BF63" s="104">
        <v>0</v>
      </c>
      <c r="BG63" s="102">
        <f t="shared" si="331"/>
        <v>0</v>
      </c>
      <c r="BH63" s="103">
        <v>0</v>
      </c>
      <c r="BI63" s="100">
        <f t="shared" si="332"/>
        <v>0</v>
      </c>
      <c r="BJ63" s="104">
        <v>0</v>
      </c>
      <c r="BK63" s="102">
        <f t="shared" si="333"/>
        <v>0</v>
      </c>
      <c r="BL63" s="103">
        <v>0</v>
      </c>
      <c r="BM63" s="100">
        <f t="shared" si="334"/>
        <v>0</v>
      </c>
      <c r="BN63" s="104">
        <v>0</v>
      </c>
      <c r="BO63" s="102">
        <f t="shared" si="335"/>
        <v>0</v>
      </c>
      <c r="BP63" s="103">
        <v>0</v>
      </c>
      <c r="BQ63" s="100">
        <f t="shared" si="336"/>
        <v>0</v>
      </c>
      <c r="BR63" s="104">
        <v>0</v>
      </c>
      <c r="BS63" s="102">
        <f t="shared" si="337"/>
        <v>0</v>
      </c>
      <c r="BT63" s="103">
        <v>0</v>
      </c>
      <c r="BU63" s="100">
        <f t="shared" si="338"/>
        <v>0</v>
      </c>
      <c r="BV63" s="104">
        <v>0</v>
      </c>
      <c r="BW63" s="102">
        <f t="shared" si="339"/>
        <v>0</v>
      </c>
      <c r="BX63" s="103">
        <v>0</v>
      </c>
      <c r="BY63" s="100">
        <f t="shared" si="340"/>
        <v>0</v>
      </c>
      <c r="BZ63" s="104">
        <v>0</v>
      </c>
      <c r="CA63" s="102">
        <f t="shared" si="341"/>
        <v>0</v>
      </c>
      <c r="CB63" s="103">
        <v>0</v>
      </c>
      <c r="CC63" s="100">
        <f t="shared" si="342"/>
        <v>0</v>
      </c>
      <c r="CD63" s="104">
        <v>0</v>
      </c>
      <c r="CE63" s="102">
        <f t="shared" si="343"/>
        <v>0</v>
      </c>
      <c r="CF63" s="103">
        <v>0</v>
      </c>
      <c r="CG63" s="100">
        <f t="shared" si="344"/>
        <v>0</v>
      </c>
      <c r="CH63" s="104">
        <v>0</v>
      </c>
      <c r="CI63" s="102">
        <f t="shared" si="345"/>
        <v>0</v>
      </c>
      <c r="CJ63" s="103">
        <v>0</v>
      </c>
      <c r="CK63" s="100">
        <f t="shared" si="346"/>
        <v>0</v>
      </c>
      <c r="CL63" s="104">
        <v>0</v>
      </c>
      <c r="CM63" s="102">
        <f t="shared" si="347"/>
        <v>0</v>
      </c>
      <c r="CN63" s="103">
        <v>0</v>
      </c>
      <c r="CO63" s="100">
        <f t="shared" si="348"/>
        <v>0</v>
      </c>
      <c r="CP63" s="104">
        <v>0</v>
      </c>
      <c r="CQ63" s="102">
        <f t="shared" si="349"/>
        <v>0</v>
      </c>
      <c r="CR63" s="103">
        <v>0</v>
      </c>
      <c r="CS63" s="100">
        <f t="shared" si="350"/>
        <v>0</v>
      </c>
      <c r="CT63" s="104">
        <v>0</v>
      </c>
      <c r="CU63" s="102">
        <f t="shared" si="351"/>
        <v>0</v>
      </c>
      <c r="CV63" s="103">
        <v>0</v>
      </c>
      <c r="CW63" s="100">
        <f t="shared" si="352"/>
        <v>0</v>
      </c>
      <c r="CX63" s="104">
        <v>0</v>
      </c>
      <c r="CZ63" s="235">
        <f t="shared" si="353"/>
        <v>0</v>
      </c>
      <c r="DA63" s="236">
        <f t="shared" si="354"/>
        <v>0</v>
      </c>
    </row>
    <row r="64" spans="1:105" s="180" customFormat="1" ht="8.4" x14ac:dyDescent="0.15">
      <c r="A64" s="106" t="s">
        <v>189</v>
      </c>
      <c r="B64" s="107" t="str">
        <f>Orçamentária!D807</f>
        <v>ÁGUA FRIA - RECALQUE</v>
      </c>
      <c r="C64" s="108">
        <f>Orçamentária!J811+Orçamentária!J816</f>
        <v>0</v>
      </c>
      <c r="D64" s="108">
        <f>Orçamentária!K811+Orçamentária!K816</f>
        <v>0</v>
      </c>
      <c r="E64" s="109">
        <f t="shared" si="355"/>
        <v>0</v>
      </c>
      <c r="F64" s="110" t="e">
        <f>+E64/E$97*100</f>
        <v>#DIV/0!</v>
      </c>
      <c r="G64" s="111">
        <f t="shared" si="305"/>
        <v>0</v>
      </c>
      <c r="H64" s="112">
        <v>0</v>
      </c>
      <c r="I64" s="113">
        <f t="shared" si="306"/>
        <v>0</v>
      </c>
      <c r="J64" s="114">
        <v>0</v>
      </c>
      <c r="K64" s="111">
        <f t="shared" si="307"/>
        <v>0</v>
      </c>
      <c r="L64" s="112">
        <v>0</v>
      </c>
      <c r="M64" s="113">
        <f t="shared" si="308"/>
        <v>0</v>
      </c>
      <c r="N64" s="114">
        <v>0</v>
      </c>
      <c r="O64" s="111">
        <f t="shared" si="309"/>
        <v>0</v>
      </c>
      <c r="P64" s="112">
        <v>0</v>
      </c>
      <c r="Q64" s="113">
        <f t="shared" si="310"/>
        <v>0</v>
      </c>
      <c r="R64" s="114">
        <v>0</v>
      </c>
      <c r="S64" s="111">
        <f t="shared" si="311"/>
        <v>0</v>
      </c>
      <c r="T64" s="112">
        <v>0</v>
      </c>
      <c r="U64" s="113">
        <f t="shared" si="312"/>
        <v>0</v>
      </c>
      <c r="V64" s="114">
        <v>0</v>
      </c>
      <c r="W64" s="111">
        <f t="shared" si="313"/>
        <v>0</v>
      </c>
      <c r="X64" s="112">
        <v>0</v>
      </c>
      <c r="Y64" s="113">
        <f t="shared" si="314"/>
        <v>0</v>
      </c>
      <c r="Z64" s="114">
        <v>0</v>
      </c>
      <c r="AA64" s="111">
        <f t="shared" si="315"/>
        <v>0</v>
      </c>
      <c r="AB64" s="112">
        <v>0</v>
      </c>
      <c r="AC64" s="113">
        <f t="shared" si="316"/>
        <v>0</v>
      </c>
      <c r="AD64" s="114">
        <v>0</v>
      </c>
      <c r="AE64" s="111">
        <f t="shared" si="317"/>
        <v>0</v>
      </c>
      <c r="AF64" s="112">
        <v>0</v>
      </c>
      <c r="AG64" s="113">
        <f t="shared" si="318"/>
        <v>0</v>
      </c>
      <c r="AH64" s="114">
        <v>0</v>
      </c>
      <c r="AI64" s="111">
        <f t="shared" si="319"/>
        <v>0</v>
      </c>
      <c r="AJ64" s="112">
        <v>0</v>
      </c>
      <c r="AK64" s="113">
        <f t="shared" si="320"/>
        <v>0</v>
      </c>
      <c r="AL64" s="114">
        <v>0</v>
      </c>
      <c r="AM64" s="111">
        <f t="shared" si="321"/>
        <v>0</v>
      </c>
      <c r="AN64" s="112">
        <v>0</v>
      </c>
      <c r="AO64" s="113">
        <f t="shared" si="322"/>
        <v>0</v>
      </c>
      <c r="AP64" s="114">
        <v>0</v>
      </c>
      <c r="AQ64" s="111">
        <f t="shared" si="323"/>
        <v>0</v>
      </c>
      <c r="AR64" s="112">
        <v>0</v>
      </c>
      <c r="AS64" s="113">
        <f t="shared" si="324"/>
        <v>0</v>
      </c>
      <c r="AT64" s="114">
        <v>0</v>
      </c>
      <c r="AU64" s="111">
        <f t="shared" si="325"/>
        <v>0</v>
      </c>
      <c r="AV64" s="112">
        <v>0</v>
      </c>
      <c r="AW64" s="113">
        <f t="shared" si="326"/>
        <v>0</v>
      </c>
      <c r="AX64" s="114">
        <v>0</v>
      </c>
      <c r="AY64" s="111">
        <f t="shared" si="327"/>
        <v>0</v>
      </c>
      <c r="AZ64" s="112">
        <v>0</v>
      </c>
      <c r="BA64" s="113">
        <f t="shared" si="328"/>
        <v>0</v>
      </c>
      <c r="BB64" s="114">
        <v>0</v>
      </c>
      <c r="BC64" s="111">
        <f t="shared" si="329"/>
        <v>0</v>
      </c>
      <c r="BD64" s="112">
        <v>0</v>
      </c>
      <c r="BE64" s="113">
        <f t="shared" si="330"/>
        <v>0</v>
      </c>
      <c r="BF64" s="114">
        <v>0</v>
      </c>
      <c r="BG64" s="111">
        <f t="shared" si="331"/>
        <v>0</v>
      </c>
      <c r="BH64" s="112">
        <v>0</v>
      </c>
      <c r="BI64" s="113">
        <f t="shared" si="332"/>
        <v>0</v>
      </c>
      <c r="BJ64" s="114">
        <v>0</v>
      </c>
      <c r="BK64" s="111">
        <f t="shared" si="333"/>
        <v>0</v>
      </c>
      <c r="BL64" s="112">
        <v>0</v>
      </c>
      <c r="BM64" s="113">
        <f t="shared" si="334"/>
        <v>0</v>
      </c>
      <c r="BN64" s="114">
        <v>0</v>
      </c>
      <c r="BO64" s="111">
        <f t="shared" si="335"/>
        <v>0</v>
      </c>
      <c r="BP64" s="112">
        <v>0</v>
      </c>
      <c r="BQ64" s="113">
        <f t="shared" si="336"/>
        <v>0</v>
      </c>
      <c r="BR64" s="114">
        <v>0</v>
      </c>
      <c r="BS64" s="111">
        <f t="shared" si="337"/>
        <v>0</v>
      </c>
      <c r="BT64" s="112">
        <v>0</v>
      </c>
      <c r="BU64" s="113">
        <f t="shared" si="338"/>
        <v>0</v>
      </c>
      <c r="BV64" s="114">
        <v>0</v>
      </c>
      <c r="BW64" s="111">
        <f t="shared" si="339"/>
        <v>0</v>
      </c>
      <c r="BX64" s="112">
        <v>0</v>
      </c>
      <c r="BY64" s="113">
        <f t="shared" si="340"/>
        <v>0</v>
      </c>
      <c r="BZ64" s="114">
        <v>0</v>
      </c>
      <c r="CA64" s="111">
        <f t="shared" si="341"/>
        <v>0</v>
      </c>
      <c r="CB64" s="112">
        <v>0</v>
      </c>
      <c r="CC64" s="113">
        <f t="shared" si="342"/>
        <v>0</v>
      </c>
      <c r="CD64" s="114">
        <v>0</v>
      </c>
      <c r="CE64" s="111">
        <f t="shared" si="343"/>
        <v>0</v>
      </c>
      <c r="CF64" s="112">
        <v>0</v>
      </c>
      <c r="CG64" s="113">
        <f t="shared" si="344"/>
        <v>0</v>
      </c>
      <c r="CH64" s="114">
        <v>0</v>
      </c>
      <c r="CI64" s="111">
        <f t="shared" si="345"/>
        <v>0</v>
      </c>
      <c r="CJ64" s="112">
        <v>0</v>
      </c>
      <c r="CK64" s="113">
        <f t="shared" si="346"/>
        <v>0</v>
      </c>
      <c r="CL64" s="114">
        <v>0</v>
      </c>
      <c r="CM64" s="111">
        <f t="shared" si="347"/>
        <v>0</v>
      </c>
      <c r="CN64" s="112">
        <v>0</v>
      </c>
      <c r="CO64" s="113">
        <f t="shared" si="348"/>
        <v>0</v>
      </c>
      <c r="CP64" s="114">
        <v>0</v>
      </c>
      <c r="CQ64" s="111">
        <f t="shared" si="349"/>
        <v>0</v>
      </c>
      <c r="CR64" s="112">
        <v>0</v>
      </c>
      <c r="CS64" s="113">
        <f t="shared" si="350"/>
        <v>0</v>
      </c>
      <c r="CT64" s="114">
        <v>0</v>
      </c>
      <c r="CU64" s="111">
        <f t="shared" si="351"/>
        <v>0</v>
      </c>
      <c r="CV64" s="112">
        <v>0</v>
      </c>
      <c r="CW64" s="113">
        <f t="shared" si="352"/>
        <v>0</v>
      </c>
      <c r="CX64" s="114">
        <v>0</v>
      </c>
      <c r="CZ64" s="235">
        <f t="shared" si="353"/>
        <v>0</v>
      </c>
      <c r="DA64" s="236">
        <f t="shared" si="354"/>
        <v>0</v>
      </c>
    </row>
    <row r="65" spans="1:105" s="105" customFormat="1" ht="8.4" x14ac:dyDescent="0.15">
      <c r="A65" s="98" t="s">
        <v>192</v>
      </c>
      <c r="B65" s="99" t="str">
        <f>Orçamentária!D819</f>
        <v>ÁGUA FRIA - REUSO</v>
      </c>
      <c r="C65" s="100">
        <f>Orçamentária!J838+Orçamentária!J844+Orçamentária!J850+Orçamentária!J857+Orçamentária!J865</f>
        <v>0</v>
      </c>
      <c r="D65" s="100">
        <f>Orçamentária!K838+Orçamentária!K844+Orçamentária!K850+Orçamentária!K857+Orçamentária!K865</f>
        <v>0</v>
      </c>
      <c r="E65" s="101">
        <f t="shared" si="355"/>
        <v>0</v>
      </c>
      <c r="F65" s="213" t="e">
        <f>+E65/E$97*100</f>
        <v>#DIV/0!</v>
      </c>
      <c r="G65" s="102">
        <f t="shared" si="305"/>
        <v>0</v>
      </c>
      <c r="H65" s="103">
        <v>0</v>
      </c>
      <c r="I65" s="100">
        <f t="shared" si="306"/>
        <v>0</v>
      </c>
      <c r="J65" s="104">
        <v>0</v>
      </c>
      <c r="K65" s="102">
        <f t="shared" si="307"/>
        <v>0</v>
      </c>
      <c r="L65" s="103">
        <v>0</v>
      </c>
      <c r="M65" s="100">
        <f t="shared" si="308"/>
        <v>0</v>
      </c>
      <c r="N65" s="104">
        <v>0</v>
      </c>
      <c r="O65" s="102">
        <f t="shared" si="309"/>
        <v>0</v>
      </c>
      <c r="P65" s="103">
        <v>0</v>
      </c>
      <c r="Q65" s="100">
        <f t="shared" si="310"/>
        <v>0</v>
      </c>
      <c r="R65" s="104">
        <v>0</v>
      </c>
      <c r="S65" s="102">
        <f t="shared" si="311"/>
        <v>0</v>
      </c>
      <c r="T65" s="103">
        <v>0</v>
      </c>
      <c r="U65" s="100">
        <f t="shared" si="312"/>
        <v>0</v>
      </c>
      <c r="V65" s="104">
        <v>0</v>
      </c>
      <c r="W65" s="102">
        <f t="shared" si="313"/>
        <v>0</v>
      </c>
      <c r="X65" s="103">
        <v>0</v>
      </c>
      <c r="Y65" s="100">
        <f t="shared" si="314"/>
        <v>0</v>
      </c>
      <c r="Z65" s="104">
        <v>0</v>
      </c>
      <c r="AA65" s="102">
        <f t="shared" si="315"/>
        <v>0</v>
      </c>
      <c r="AB65" s="103">
        <v>0</v>
      </c>
      <c r="AC65" s="100">
        <f t="shared" si="316"/>
        <v>0</v>
      </c>
      <c r="AD65" s="104">
        <v>0</v>
      </c>
      <c r="AE65" s="102">
        <f t="shared" si="317"/>
        <v>0</v>
      </c>
      <c r="AF65" s="103">
        <v>0</v>
      </c>
      <c r="AG65" s="100">
        <f t="shared" si="318"/>
        <v>0</v>
      </c>
      <c r="AH65" s="104">
        <v>0</v>
      </c>
      <c r="AI65" s="102">
        <f t="shared" si="319"/>
        <v>0</v>
      </c>
      <c r="AJ65" s="103">
        <v>0</v>
      </c>
      <c r="AK65" s="100">
        <f t="shared" si="320"/>
        <v>0</v>
      </c>
      <c r="AL65" s="104">
        <v>0</v>
      </c>
      <c r="AM65" s="102">
        <f t="shared" si="321"/>
        <v>0</v>
      </c>
      <c r="AN65" s="103">
        <v>0</v>
      </c>
      <c r="AO65" s="100">
        <f t="shared" si="322"/>
        <v>0</v>
      </c>
      <c r="AP65" s="104">
        <v>0</v>
      </c>
      <c r="AQ65" s="102">
        <f t="shared" si="323"/>
        <v>0</v>
      </c>
      <c r="AR65" s="103">
        <v>0</v>
      </c>
      <c r="AS65" s="100">
        <f t="shared" si="324"/>
        <v>0</v>
      </c>
      <c r="AT65" s="104">
        <v>0</v>
      </c>
      <c r="AU65" s="102">
        <f t="shared" si="325"/>
        <v>0</v>
      </c>
      <c r="AV65" s="103">
        <v>0</v>
      </c>
      <c r="AW65" s="100">
        <f t="shared" si="326"/>
        <v>0</v>
      </c>
      <c r="AX65" s="104">
        <v>0</v>
      </c>
      <c r="AY65" s="102">
        <f t="shared" si="327"/>
        <v>0</v>
      </c>
      <c r="AZ65" s="103">
        <v>0</v>
      </c>
      <c r="BA65" s="100">
        <f t="shared" si="328"/>
        <v>0</v>
      </c>
      <c r="BB65" s="104">
        <v>0</v>
      </c>
      <c r="BC65" s="102">
        <f t="shared" si="329"/>
        <v>0</v>
      </c>
      <c r="BD65" s="103">
        <v>0</v>
      </c>
      <c r="BE65" s="100">
        <f t="shared" si="330"/>
        <v>0</v>
      </c>
      <c r="BF65" s="104">
        <v>0</v>
      </c>
      <c r="BG65" s="102">
        <f t="shared" si="331"/>
        <v>0</v>
      </c>
      <c r="BH65" s="103">
        <v>0</v>
      </c>
      <c r="BI65" s="100">
        <f t="shared" si="332"/>
        <v>0</v>
      </c>
      <c r="BJ65" s="104">
        <v>0</v>
      </c>
      <c r="BK65" s="102">
        <f t="shared" si="333"/>
        <v>0</v>
      </c>
      <c r="BL65" s="103">
        <v>0</v>
      </c>
      <c r="BM65" s="100">
        <f t="shared" si="334"/>
        <v>0</v>
      </c>
      <c r="BN65" s="104">
        <v>0</v>
      </c>
      <c r="BO65" s="102">
        <f t="shared" si="335"/>
        <v>0</v>
      </c>
      <c r="BP65" s="103">
        <v>0</v>
      </c>
      <c r="BQ65" s="100">
        <f t="shared" si="336"/>
        <v>0</v>
      </c>
      <c r="BR65" s="104">
        <v>0</v>
      </c>
      <c r="BS65" s="102">
        <f t="shared" si="337"/>
        <v>0</v>
      </c>
      <c r="BT65" s="103">
        <v>0</v>
      </c>
      <c r="BU65" s="100">
        <f t="shared" si="338"/>
        <v>0</v>
      </c>
      <c r="BV65" s="104">
        <v>0</v>
      </c>
      <c r="BW65" s="102">
        <f t="shared" si="339"/>
        <v>0</v>
      </c>
      <c r="BX65" s="103">
        <v>0</v>
      </c>
      <c r="BY65" s="100">
        <f t="shared" si="340"/>
        <v>0</v>
      </c>
      <c r="BZ65" s="104">
        <v>0</v>
      </c>
      <c r="CA65" s="102">
        <f t="shared" si="341"/>
        <v>0</v>
      </c>
      <c r="CB65" s="103">
        <v>0</v>
      </c>
      <c r="CC65" s="100">
        <f t="shared" si="342"/>
        <v>0</v>
      </c>
      <c r="CD65" s="104">
        <v>0</v>
      </c>
      <c r="CE65" s="102">
        <f t="shared" si="343"/>
        <v>0</v>
      </c>
      <c r="CF65" s="103">
        <v>0</v>
      </c>
      <c r="CG65" s="100">
        <f t="shared" si="344"/>
        <v>0</v>
      </c>
      <c r="CH65" s="104">
        <v>0</v>
      </c>
      <c r="CI65" s="102">
        <f t="shared" si="345"/>
        <v>0</v>
      </c>
      <c r="CJ65" s="103">
        <v>0</v>
      </c>
      <c r="CK65" s="100">
        <f t="shared" si="346"/>
        <v>0</v>
      </c>
      <c r="CL65" s="104">
        <v>0</v>
      </c>
      <c r="CM65" s="102">
        <f t="shared" si="347"/>
        <v>0</v>
      </c>
      <c r="CN65" s="103">
        <v>0</v>
      </c>
      <c r="CO65" s="100">
        <f t="shared" si="348"/>
        <v>0</v>
      </c>
      <c r="CP65" s="104">
        <v>0</v>
      </c>
      <c r="CQ65" s="102">
        <f t="shared" si="349"/>
        <v>0</v>
      </c>
      <c r="CR65" s="103">
        <v>0</v>
      </c>
      <c r="CS65" s="100">
        <f t="shared" si="350"/>
        <v>0</v>
      </c>
      <c r="CT65" s="104">
        <v>0</v>
      </c>
      <c r="CU65" s="102">
        <f t="shared" si="351"/>
        <v>0</v>
      </c>
      <c r="CV65" s="103">
        <v>0</v>
      </c>
      <c r="CW65" s="100">
        <f t="shared" si="352"/>
        <v>0</v>
      </c>
      <c r="CX65" s="104">
        <v>0</v>
      </c>
      <c r="CZ65" s="235">
        <f t="shared" si="353"/>
        <v>0</v>
      </c>
      <c r="DA65" s="236">
        <f t="shared" si="354"/>
        <v>0</v>
      </c>
    </row>
    <row r="66" spans="1:105" s="180" customFormat="1" ht="8.4" x14ac:dyDescent="0.15">
      <c r="A66" s="106" t="s">
        <v>197</v>
      </c>
      <c r="B66" s="107" t="str">
        <f>Orçamentária!D869</f>
        <v>ÁGUA QUENTE - CONSUMO</v>
      </c>
      <c r="C66" s="108">
        <f>Orçamentária!J898</f>
        <v>0</v>
      </c>
      <c r="D66" s="108">
        <f>Orçamentária!K898</f>
        <v>0</v>
      </c>
      <c r="E66" s="109">
        <f t="shared" si="355"/>
        <v>0</v>
      </c>
      <c r="F66" s="110" t="e">
        <f>+E66/E73*100</f>
        <v>#DIV/0!</v>
      </c>
      <c r="G66" s="111">
        <f t="shared" si="305"/>
        <v>0</v>
      </c>
      <c r="H66" s="112">
        <v>0</v>
      </c>
      <c r="I66" s="113">
        <f t="shared" si="306"/>
        <v>0</v>
      </c>
      <c r="J66" s="114">
        <v>0</v>
      </c>
      <c r="K66" s="111">
        <f t="shared" si="307"/>
        <v>0</v>
      </c>
      <c r="L66" s="112">
        <v>0</v>
      </c>
      <c r="M66" s="113">
        <f t="shared" si="308"/>
        <v>0</v>
      </c>
      <c r="N66" s="114">
        <v>0</v>
      </c>
      <c r="O66" s="111">
        <f t="shared" si="309"/>
        <v>0</v>
      </c>
      <c r="P66" s="112">
        <v>0</v>
      </c>
      <c r="Q66" s="113">
        <f t="shared" si="310"/>
        <v>0</v>
      </c>
      <c r="R66" s="114">
        <v>0</v>
      </c>
      <c r="S66" s="111">
        <f t="shared" si="311"/>
        <v>0</v>
      </c>
      <c r="T66" s="112">
        <v>0</v>
      </c>
      <c r="U66" s="113">
        <f t="shared" si="312"/>
        <v>0</v>
      </c>
      <c r="V66" s="114">
        <v>0</v>
      </c>
      <c r="W66" s="111">
        <f t="shared" si="313"/>
        <v>0</v>
      </c>
      <c r="X66" s="112">
        <v>0</v>
      </c>
      <c r="Y66" s="113">
        <f t="shared" si="314"/>
        <v>0</v>
      </c>
      <c r="Z66" s="114">
        <v>0</v>
      </c>
      <c r="AA66" s="111">
        <f t="shared" si="315"/>
        <v>0</v>
      </c>
      <c r="AB66" s="112">
        <v>0</v>
      </c>
      <c r="AC66" s="113">
        <f t="shared" si="316"/>
        <v>0</v>
      </c>
      <c r="AD66" s="114">
        <v>0</v>
      </c>
      <c r="AE66" s="111">
        <f t="shared" si="317"/>
        <v>0</v>
      </c>
      <c r="AF66" s="112">
        <v>0</v>
      </c>
      <c r="AG66" s="113">
        <f t="shared" si="318"/>
        <v>0</v>
      </c>
      <c r="AH66" s="114">
        <v>0</v>
      </c>
      <c r="AI66" s="111">
        <f t="shared" si="319"/>
        <v>0</v>
      </c>
      <c r="AJ66" s="112">
        <v>0</v>
      </c>
      <c r="AK66" s="113">
        <f t="shared" si="320"/>
        <v>0</v>
      </c>
      <c r="AL66" s="114">
        <v>0</v>
      </c>
      <c r="AM66" s="111">
        <f t="shared" si="321"/>
        <v>0</v>
      </c>
      <c r="AN66" s="112">
        <v>0</v>
      </c>
      <c r="AO66" s="113">
        <f t="shared" si="322"/>
        <v>0</v>
      </c>
      <c r="AP66" s="114">
        <v>0</v>
      </c>
      <c r="AQ66" s="111">
        <f t="shared" si="323"/>
        <v>0</v>
      </c>
      <c r="AR66" s="112">
        <v>0</v>
      </c>
      <c r="AS66" s="113">
        <f t="shared" si="324"/>
        <v>0</v>
      </c>
      <c r="AT66" s="114">
        <v>0</v>
      </c>
      <c r="AU66" s="111">
        <f t="shared" si="325"/>
        <v>0</v>
      </c>
      <c r="AV66" s="112">
        <v>0</v>
      </c>
      <c r="AW66" s="113">
        <f t="shared" si="326"/>
        <v>0</v>
      </c>
      <c r="AX66" s="114">
        <v>0</v>
      </c>
      <c r="AY66" s="111">
        <f t="shared" si="327"/>
        <v>0</v>
      </c>
      <c r="AZ66" s="112">
        <v>0</v>
      </c>
      <c r="BA66" s="113">
        <f t="shared" si="328"/>
        <v>0</v>
      </c>
      <c r="BB66" s="114">
        <v>0</v>
      </c>
      <c r="BC66" s="111">
        <f t="shared" si="329"/>
        <v>0</v>
      </c>
      <c r="BD66" s="112">
        <v>0</v>
      </c>
      <c r="BE66" s="113">
        <f t="shared" si="330"/>
        <v>0</v>
      </c>
      <c r="BF66" s="114">
        <v>0</v>
      </c>
      <c r="BG66" s="111">
        <f t="shared" si="331"/>
        <v>0</v>
      </c>
      <c r="BH66" s="112">
        <v>0</v>
      </c>
      <c r="BI66" s="113">
        <f t="shared" si="332"/>
        <v>0</v>
      </c>
      <c r="BJ66" s="114">
        <v>0</v>
      </c>
      <c r="BK66" s="111">
        <f t="shared" si="333"/>
        <v>0</v>
      </c>
      <c r="BL66" s="112">
        <v>0</v>
      </c>
      <c r="BM66" s="113">
        <f t="shared" si="334"/>
        <v>0</v>
      </c>
      <c r="BN66" s="114">
        <v>0</v>
      </c>
      <c r="BO66" s="111">
        <f t="shared" si="335"/>
        <v>0</v>
      </c>
      <c r="BP66" s="112">
        <v>0</v>
      </c>
      <c r="BQ66" s="113">
        <f t="shared" si="336"/>
        <v>0</v>
      </c>
      <c r="BR66" s="114">
        <v>0</v>
      </c>
      <c r="BS66" s="111">
        <f t="shared" si="337"/>
        <v>0</v>
      </c>
      <c r="BT66" s="112">
        <v>0</v>
      </c>
      <c r="BU66" s="113">
        <f t="shared" si="338"/>
        <v>0</v>
      </c>
      <c r="BV66" s="114">
        <v>0</v>
      </c>
      <c r="BW66" s="111">
        <f t="shared" si="339"/>
        <v>0</v>
      </c>
      <c r="BX66" s="112">
        <v>0</v>
      </c>
      <c r="BY66" s="113">
        <f t="shared" si="340"/>
        <v>0</v>
      </c>
      <c r="BZ66" s="114">
        <v>0</v>
      </c>
      <c r="CA66" s="111">
        <f t="shared" si="341"/>
        <v>0</v>
      </c>
      <c r="CB66" s="112">
        <v>0</v>
      </c>
      <c r="CC66" s="113">
        <f t="shared" si="342"/>
        <v>0</v>
      </c>
      <c r="CD66" s="114">
        <v>0</v>
      </c>
      <c r="CE66" s="111">
        <f t="shared" si="343"/>
        <v>0</v>
      </c>
      <c r="CF66" s="112">
        <v>0</v>
      </c>
      <c r="CG66" s="113">
        <f t="shared" si="344"/>
        <v>0</v>
      </c>
      <c r="CH66" s="114">
        <v>0</v>
      </c>
      <c r="CI66" s="111">
        <f t="shared" si="345"/>
        <v>0</v>
      </c>
      <c r="CJ66" s="112">
        <v>0</v>
      </c>
      <c r="CK66" s="113">
        <f t="shared" si="346"/>
        <v>0</v>
      </c>
      <c r="CL66" s="114">
        <v>0</v>
      </c>
      <c r="CM66" s="111">
        <f t="shared" si="347"/>
        <v>0</v>
      </c>
      <c r="CN66" s="112">
        <v>0</v>
      </c>
      <c r="CO66" s="113">
        <f t="shared" si="348"/>
        <v>0</v>
      </c>
      <c r="CP66" s="114">
        <v>0</v>
      </c>
      <c r="CQ66" s="111">
        <f t="shared" si="349"/>
        <v>0</v>
      </c>
      <c r="CR66" s="112">
        <v>0</v>
      </c>
      <c r="CS66" s="113">
        <f t="shared" si="350"/>
        <v>0</v>
      </c>
      <c r="CT66" s="114">
        <v>0</v>
      </c>
      <c r="CU66" s="111">
        <f t="shared" si="351"/>
        <v>0</v>
      </c>
      <c r="CV66" s="112">
        <v>0</v>
      </c>
      <c r="CW66" s="113">
        <f t="shared" si="352"/>
        <v>0</v>
      </c>
      <c r="CX66" s="114">
        <v>0</v>
      </c>
      <c r="CZ66" s="235">
        <f t="shared" si="353"/>
        <v>0</v>
      </c>
      <c r="DA66" s="236">
        <f t="shared" si="354"/>
        <v>0</v>
      </c>
    </row>
    <row r="67" spans="1:105" s="105" customFormat="1" ht="8.4" x14ac:dyDescent="0.15">
      <c r="A67" s="98" t="s">
        <v>200</v>
      </c>
      <c r="B67" s="99" t="str">
        <f>Orçamentária!D900</f>
        <v>ESGOTO - CLOACAL</v>
      </c>
      <c r="C67" s="100">
        <f>Orçamentária!J912+Orçamentária!J930+Orçamentária!J938</f>
        <v>0</v>
      </c>
      <c r="D67" s="100">
        <f>Orçamentária!K912+Orçamentária!K930+Orçamentária!K938</f>
        <v>0</v>
      </c>
      <c r="E67" s="101">
        <f t="shared" si="355"/>
        <v>0</v>
      </c>
      <c r="F67" s="213" t="e">
        <f t="shared" ref="F67:F72" si="356">+E67/E$97*100</f>
        <v>#DIV/0!</v>
      </c>
      <c r="G67" s="102">
        <f t="shared" si="305"/>
        <v>0</v>
      </c>
      <c r="H67" s="103">
        <v>0</v>
      </c>
      <c r="I67" s="100">
        <f t="shared" si="306"/>
        <v>0</v>
      </c>
      <c r="J67" s="104">
        <v>0</v>
      </c>
      <c r="K67" s="102">
        <f t="shared" si="307"/>
        <v>0</v>
      </c>
      <c r="L67" s="103">
        <v>0</v>
      </c>
      <c r="M67" s="100">
        <f t="shared" si="308"/>
        <v>0</v>
      </c>
      <c r="N67" s="104">
        <v>0</v>
      </c>
      <c r="O67" s="102">
        <f t="shared" si="309"/>
        <v>0</v>
      </c>
      <c r="P67" s="103">
        <v>0</v>
      </c>
      <c r="Q67" s="100">
        <f t="shared" si="310"/>
        <v>0</v>
      </c>
      <c r="R67" s="104">
        <v>0</v>
      </c>
      <c r="S67" s="102">
        <f t="shared" si="311"/>
        <v>0</v>
      </c>
      <c r="T67" s="103">
        <v>0</v>
      </c>
      <c r="U67" s="100">
        <f t="shared" si="312"/>
        <v>0</v>
      </c>
      <c r="V67" s="104">
        <v>0</v>
      </c>
      <c r="W67" s="102">
        <f t="shared" si="313"/>
        <v>0</v>
      </c>
      <c r="X67" s="103">
        <v>0</v>
      </c>
      <c r="Y67" s="100">
        <f t="shared" si="314"/>
        <v>0</v>
      </c>
      <c r="Z67" s="104">
        <v>0</v>
      </c>
      <c r="AA67" s="102">
        <f t="shared" si="315"/>
        <v>0</v>
      </c>
      <c r="AB67" s="103">
        <v>0</v>
      </c>
      <c r="AC67" s="100">
        <f t="shared" si="316"/>
        <v>0</v>
      </c>
      <c r="AD67" s="104">
        <v>0</v>
      </c>
      <c r="AE67" s="102">
        <f t="shared" si="317"/>
        <v>0</v>
      </c>
      <c r="AF67" s="103">
        <v>0</v>
      </c>
      <c r="AG67" s="100">
        <f t="shared" si="318"/>
        <v>0</v>
      </c>
      <c r="AH67" s="104">
        <v>0</v>
      </c>
      <c r="AI67" s="102">
        <f t="shared" si="319"/>
        <v>0</v>
      </c>
      <c r="AJ67" s="103">
        <v>0</v>
      </c>
      <c r="AK67" s="100">
        <f t="shared" si="320"/>
        <v>0</v>
      </c>
      <c r="AL67" s="104">
        <v>0</v>
      </c>
      <c r="AM67" s="102">
        <f t="shared" si="321"/>
        <v>0</v>
      </c>
      <c r="AN67" s="103">
        <v>0</v>
      </c>
      <c r="AO67" s="100">
        <f t="shared" si="322"/>
        <v>0</v>
      </c>
      <c r="AP67" s="104">
        <v>0</v>
      </c>
      <c r="AQ67" s="102">
        <f t="shared" si="323"/>
        <v>0</v>
      </c>
      <c r="AR67" s="103">
        <v>0</v>
      </c>
      <c r="AS67" s="100">
        <f t="shared" si="324"/>
        <v>0</v>
      </c>
      <c r="AT67" s="104">
        <v>0</v>
      </c>
      <c r="AU67" s="102">
        <f t="shared" si="325"/>
        <v>0</v>
      </c>
      <c r="AV67" s="103">
        <v>0</v>
      </c>
      <c r="AW67" s="100">
        <f t="shared" si="326"/>
        <v>0</v>
      </c>
      <c r="AX67" s="104">
        <v>0</v>
      </c>
      <c r="AY67" s="102">
        <f t="shared" si="327"/>
        <v>0</v>
      </c>
      <c r="AZ67" s="103">
        <v>0</v>
      </c>
      <c r="BA67" s="100">
        <f t="shared" si="328"/>
        <v>0</v>
      </c>
      <c r="BB67" s="104">
        <v>0</v>
      </c>
      <c r="BC67" s="102">
        <f t="shared" si="329"/>
        <v>0</v>
      </c>
      <c r="BD67" s="103">
        <v>0</v>
      </c>
      <c r="BE67" s="100">
        <f t="shared" si="330"/>
        <v>0</v>
      </c>
      <c r="BF67" s="104">
        <v>0</v>
      </c>
      <c r="BG67" s="102">
        <f t="shared" si="331"/>
        <v>0</v>
      </c>
      <c r="BH67" s="103">
        <v>0</v>
      </c>
      <c r="BI67" s="100">
        <f t="shared" si="332"/>
        <v>0</v>
      </c>
      <c r="BJ67" s="104">
        <v>0</v>
      </c>
      <c r="BK67" s="102">
        <f t="shared" si="333"/>
        <v>0</v>
      </c>
      <c r="BL67" s="103">
        <v>0</v>
      </c>
      <c r="BM67" s="100">
        <f t="shared" si="334"/>
        <v>0</v>
      </c>
      <c r="BN67" s="104">
        <v>0</v>
      </c>
      <c r="BO67" s="102">
        <f t="shared" si="335"/>
        <v>0</v>
      </c>
      <c r="BP67" s="103">
        <v>0</v>
      </c>
      <c r="BQ67" s="100">
        <f t="shared" si="336"/>
        <v>0</v>
      </c>
      <c r="BR67" s="104">
        <v>0</v>
      </c>
      <c r="BS67" s="102">
        <f t="shared" si="337"/>
        <v>0</v>
      </c>
      <c r="BT67" s="103">
        <v>0</v>
      </c>
      <c r="BU67" s="100">
        <f t="shared" si="338"/>
        <v>0</v>
      </c>
      <c r="BV67" s="104">
        <v>0</v>
      </c>
      <c r="BW67" s="102">
        <f t="shared" si="339"/>
        <v>0</v>
      </c>
      <c r="BX67" s="103">
        <v>0</v>
      </c>
      <c r="BY67" s="100">
        <f t="shared" si="340"/>
        <v>0</v>
      </c>
      <c r="BZ67" s="104">
        <v>0</v>
      </c>
      <c r="CA67" s="102">
        <f t="shared" si="341"/>
        <v>0</v>
      </c>
      <c r="CB67" s="103">
        <v>0</v>
      </c>
      <c r="CC67" s="100">
        <f t="shared" si="342"/>
        <v>0</v>
      </c>
      <c r="CD67" s="104">
        <v>0</v>
      </c>
      <c r="CE67" s="102">
        <f t="shared" si="343"/>
        <v>0</v>
      </c>
      <c r="CF67" s="103">
        <v>0</v>
      </c>
      <c r="CG67" s="100">
        <f t="shared" si="344"/>
        <v>0</v>
      </c>
      <c r="CH67" s="104">
        <v>0</v>
      </c>
      <c r="CI67" s="102">
        <f t="shared" si="345"/>
        <v>0</v>
      </c>
      <c r="CJ67" s="103">
        <v>0</v>
      </c>
      <c r="CK67" s="100">
        <f t="shared" si="346"/>
        <v>0</v>
      </c>
      <c r="CL67" s="104">
        <v>0</v>
      </c>
      <c r="CM67" s="102">
        <f t="shared" si="347"/>
        <v>0</v>
      </c>
      <c r="CN67" s="103">
        <v>0</v>
      </c>
      <c r="CO67" s="100">
        <f t="shared" si="348"/>
        <v>0</v>
      </c>
      <c r="CP67" s="104">
        <v>0</v>
      </c>
      <c r="CQ67" s="102">
        <f t="shared" si="349"/>
        <v>0</v>
      </c>
      <c r="CR67" s="103">
        <v>0</v>
      </c>
      <c r="CS67" s="100">
        <f t="shared" si="350"/>
        <v>0</v>
      </c>
      <c r="CT67" s="104">
        <v>0</v>
      </c>
      <c r="CU67" s="102">
        <f t="shared" si="351"/>
        <v>0</v>
      </c>
      <c r="CV67" s="103">
        <v>0</v>
      </c>
      <c r="CW67" s="100">
        <f t="shared" si="352"/>
        <v>0</v>
      </c>
      <c r="CX67" s="104">
        <v>0</v>
      </c>
      <c r="CZ67" s="235">
        <f t="shared" si="353"/>
        <v>0</v>
      </c>
      <c r="DA67" s="236">
        <f t="shared" si="354"/>
        <v>0</v>
      </c>
    </row>
    <row r="68" spans="1:105" s="180" customFormat="1" ht="8.4" x14ac:dyDescent="0.15">
      <c r="A68" s="106" t="s">
        <v>202</v>
      </c>
      <c r="B68" s="107" t="str">
        <f>Orçamentária!D941</f>
        <v>ESGOTO - DRENOS</v>
      </c>
      <c r="C68" s="108">
        <f>Orçamentária!J950+Orçamentária!J956</f>
        <v>0</v>
      </c>
      <c r="D68" s="108">
        <f>Orçamentária!K950+Orçamentária!K956</f>
        <v>0</v>
      </c>
      <c r="E68" s="109">
        <f t="shared" si="355"/>
        <v>0</v>
      </c>
      <c r="F68" s="110" t="e">
        <f t="shared" si="356"/>
        <v>#DIV/0!</v>
      </c>
      <c r="G68" s="111">
        <f t="shared" si="305"/>
        <v>0</v>
      </c>
      <c r="H68" s="112">
        <v>0</v>
      </c>
      <c r="I68" s="113">
        <f t="shared" si="306"/>
        <v>0</v>
      </c>
      <c r="J68" s="114">
        <v>0</v>
      </c>
      <c r="K68" s="111">
        <f t="shared" si="307"/>
        <v>0</v>
      </c>
      <c r="L68" s="112">
        <v>0</v>
      </c>
      <c r="M68" s="113">
        <f t="shared" si="308"/>
        <v>0</v>
      </c>
      <c r="N68" s="114">
        <v>0</v>
      </c>
      <c r="O68" s="111">
        <f t="shared" si="309"/>
        <v>0</v>
      </c>
      <c r="P68" s="112">
        <v>0</v>
      </c>
      <c r="Q68" s="113">
        <f t="shared" si="310"/>
        <v>0</v>
      </c>
      <c r="R68" s="114">
        <v>0</v>
      </c>
      <c r="S68" s="111">
        <f t="shared" si="311"/>
        <v>0</v>
      </c>
      <c r="T68" s="112">
        <v>0</v>
      </c>
      <c r="U68" s="113">
        <f t="shared" si="312"/>
        <v>0</v>
      </c>
      <c r="V68" s="114">
        <v>0</v>
      </c>
      <c r="W68" s="111">
        <f t="shared" si="313"/>
        <v>0</v>
      </c>
      <c r="X68" s="112">
        <v>0</v>
      </c>
      <c r="Y68" s="113">
        <f t="shared" si="314"/>
        <v>0</v>
      </c>
      <c r="Z68" s="114">
        <v>0</v>
      </c>
      <c r="AA68" s="111">
        <f t="shared" si="315"/>
        <v>0</v>
      </c>
      <c r="AB68" s="112">
        <v>0</v>
      </c>
      <c r="AC68" s="113">
        <f t="shared" si="316"/>
        <v>0</v>
      </c>
      <c r="AD68" s="114">
        <v>0</v>
      </c>
      <c r="AE68" s="111">
        <f t="shared" si="317"/>
        <v>0</v>
      </c>
      <c r="AF68" s="112">
        <v>0</v>
      </c>
      <c r="AG68" s="113">
        <f t="shared" si="318"/>
        <v>0</v>
      </c>
      <c r="AH68" s="114">
        <v>0</v>
      </c>
      <c r="AI68" s="111">
        <f t="shared" si="319"/>
        <v>0</v>
      </c>
      <c r="AJ68" s="112">
        <v>0</v>
      </c>
      <c r="AK68" s="113">
        <f t="shared" si="320"/>
        <v>0</v>
      </c>
      <c r="AL68" s="114">
        <v>0</v>
      </c>
      <c r="AM68" s="111">
        <f t="shared" si="321"/>
        <v>0</v>
      </c>
      <c r="AN68" s="112">
        <v>0</v>
      </c>
      <c r="AO68" s="113">
        <f t="shared" si="322"/>
        <v>0</v>
      </c>
      <c r="AP68" s="114">
        <v>0</v>
      </c>
      <c r="AQ68" s="111">
        <f t="shared" si="323"/>
        <v>0</v>
      </c>
      <c r="AR68" s="112">
        <v>0</v>
      </c>
      <c r="AS68" s="113">
        <f t="shared" si="324"/>
        <v>0</v>
      </c>
      <c r="AT68" s="114">
        <v>0</v>
      </c>
      <c r="AU68" s="111">
        <f t="shared" si="325"/>
        <v>0</v>
      </c>
      <c r="AV68" s="112">
        <v>0</v>
      </c>
      <c r="AW68" s="113">
        <f t="shared" si="326"/>
        <v>0</v>
      </c>
      <c r="AX68" s="114">
        <v>0</v>
      </c>
      <c r="AY68" s="111">
        <f t="shared" si="327"/>
        <v>0</v>
      </c>
      <c r="AZ68" s="112">
        <v>0</v>
      </c>
      <c r="BA68" s="113">
        <f t="shared" si="328"/>
        <v>0</v>
      </c>
      <c r="BB68" s="114">
        <v>0</v>
      </c>
      <c r="BC68" s="111">
        <f t="shared" si="329"/>
        <v>0</v>
      </c>
      <c r="BD68" s="112">
        <v>0</v>
      </c>
      <c r="BE68" s="113">
        <f t="shared" si="330"/>
        <v>0</v>
      </c>
      <c r="BF68" s="114">
        <v>0</v>
      </c>
      <c r="BG68" s="111">
        <f t="shared" si="331"/>
        <v>0</v>
      </c>
      <c r="BH68" s="112">
        <v>0</v>
      </c>
      <c r="BI68" s="113">
        <f t="shared" si="332"/>
        <v>0</v>
      </c>
      <c r="BJ68" s="114">
        <v>0</v>
      </c>
      <c r="BK68" s="111">
        <f t="shared" si="333"/>
        <v>0</v>
      </c>
      <c r="BL68" s="112">
        <v>0</v>
      </c>
      <c r="BM68" s="113">
        <f t="shared" si="334"/>
        <v>0</v>
      </c>
      <c r="BN68" s="114">
        <v>0</v>
      </c>
      <c r="BO68" s="111">
        <f t="shared" si="335"/>
        <v>0</v>
      </c>
      <c r="BP68" s="112">
        <v>0</v>
      </c>
      <c r="BQ68" s="113">
        <f t="shared" si="336"/>
        <v>0</v>
      </c>
      <c r="BR68" s="114">
        <v>0</v>
      </c>
      <c r="BS68" s="111">
        <f t="shared" si="337"/>
        <v>0</v>
      </c>
      <c r="BT68" s="112">
        <v>0</v>
      </c>
      <c r="BU68" s="113">
        <f t="shared" si="338"/>
        <v>0</v>
      </c>
      <c r="BV68" s="114">
        <v>0</v>
      </c>
      <c r="BW68" s="111">
        <f t="shared" si="339"/>
        <v>0</v>
      </c>
      <c r="BX68" s="112">
        <v>0</v>
      </c>
      <c r="BY68" s="113">
        <f t="shared" si="340"/>
        <v>0</v>
      </c>
      <c r="BZ68" s="114">
        <v>0</v>
      </c>
      <c r="CA68" s="111">
        <f t="shared" si="341"/>
        <v>0</v>
      </c>
      <c r="CB68" s="112">
        <v>0</v>
      </c>
      <c r="CC68" s="113">
        <f t="shared" si="342"/>
        <v>0</v>
      </c>
      <c r="CD68" s="114">
        <v>0</v>
      </c>
      <c r="CE68" s="111">
        <f t="shared" si="343"/>
        <v>0</v>
      </c>
      <c r="CF68" s="112">
        <v>0</v>
      </c>
      <c r="CG68" s="113">
        <f t="shared" si="344"/>
        <v>0</v>
      </c>
      <c r="CH68" s="114">
        <v>0</v>
      </c>
      <c r="CI68" s="111">
        <f t="shared" si="345"/>
        <v>0</v>
      </c>
      <c r="CJ68" s="112">
        <v>0</v>
      </c>
      <c r="CK68" s="113">
        <f t="shared" si="346"/>
        <v>0</v>
      </c>
      <c r="CL68" s="114">
        <v>0</v>
      </c>
      <c r="CM68" s="111">
        <f t="shared" si="347"/>
        <v>0</v>
      </c>
      <c r="CN68" s="112">
        <v>0</v>
      </c>
      <c r="CO68" s="113">
        <f t="shared" si="348"/>
        <v>0</v>
      </c>
      <c r="CP68" s="114">
        <v>0</v>
      </c>
      <c r="CQ68" s="111">
        <f t="shared" si="349"/>
        <v>0</v>
      </c>
      <c r="CR68" s="112">
        <v>0</v>
      </c>
      <c r="CS68" s="113">
        <f t="shared" si="350"/>
        <v>0</v>
      </c>
      <c r="CT68" s="114">
        <v>0</v>
      </c>
      <c r="CU68" s="111">
        <f t="shared" si="351"/>
        <v>0</v>
      </c>
      <c r="CV68" s="112">
        <v>0</v>
      </c>
      <c r="CW68" s="113">
        <f t="shared" si="352"/>
        <v>0</v>
      </c>
      <c r="CX68" s="114">
        <v>0</v>
      </c>
      <c r="CZ68" s="235">
        <f t="shared" si="353"/>
        <v>0</v>
      </c>
      <c r="DA68" s="236">
        <f t="shared" si="354"/>
        <v>0</v>
      </c>
    </row>
    <row r="69" spans="1:105" s="105" customFormat="1" ht="8.4" x14ac:dyDescent="0.15">
      <c r="A69" s="98" t="s">
        <v>1063</v>
      </c>
      <c r="B69" s="99" t="str">
        <f>Orçamentária!D959</f>
        <v>ESGOTO - GORDURA</v>
      </c>
      <c r="C69" s="100">
        <f>Orçamentária!J965+Orçamentária!J970</f>
        <v>0</v>
      </c>
      <c r="D69" s="100">
        <f>Orçamentária!K965+Orçamentária!K970</f>
        <v>0</v>
      </c>
      <c r="E69" s="101">
        <f t="shared" si="355"/>
        <v>0</v>
      </c>
      <c r="F69" s="213" t="e">
        <f t="shared" si="356"/>
        <v>#DIV/0!</v>
      </c>
      <c r="G69" s="102">
        <f t="shared" si="305"/>
        <v>0</v>
      </c>
      <c r="H69" s="103">
        <v>0</v>
      </c>
      <c r="I69" s="100">
        <f t="shared" si="306"/>
        <v>0</v>
      </c>
      <c r="J69" s="104">
        <v>0</v>
      </c>
      <c r="K69" s="102">
        <f t="shared" si="307"/>
        <v>0</v>
      </c>
      <c r="L69" s="103">
        <v>0</v>
      </c>
      <c r="M69" s="100">
        <f t="shared" si="308"/>
        <v>0</v>
      </c>
      <c r="N69" s="104">
        <v>0</v>
      </c>
      <c r="O69" s="102">
        <f t="shared" si="309"/>
        <v>0</v>
      </c>
      <c r="P69" s="103">
        <v>0</v>
      </c>
      <c r="Q69" s="100">
        <f t="shared" si="310"/>
        <v>0</v>
      </c>
      <c r="R69" s="104">
        <v>0</v>
      </c>
      <c r="S69" s="102">
        <f t="shared" si="311"/>
        <v>0</v>
      </c>
      <c r="T69" s="103">
        <v>0</v>
      </c>
      <c r="U69" s="100">
        <f t="shared" si="312"/>
        <v>0</v>
      </c>
      <c r="V69" s="104">
        <v>0</v>
      </c>
      <c r="W69" s="102">
        <f t="shared" si="313"/>
        <v>0</v>
      </c>
      <c r="X69" s="103">
        <v>0</v>
      </c>
      <c r="Y69" s="100">
        <f t="shared" si="314"/>
        <v>0</v>
      </c>
      <c r="Z69" s="104">
        <v>0</v>
      </c>
      <c r="AA69" s="102">
        <f t="shared" si="315"/>
        <v>0</v>
      </c>
      <c r="AB69" s="103">
        <v>0</v>
      </c>
      <c r="AC69" s="100">
        <f t="shared" si="316"/>
        <v>0</v>
      </c>
      <c r="AD69" s="104">
        <v>0</v>
      </c>
      <c r="AE69" s="102">
        <f t="shared" si="317"/>
        <v>0</v>
      </c>
      <c r="AF69" s="103">
        <v>0</v>
      </c>
      <c r="AG69" s="100">
        <f t="shared" si="318"/>
        <v>0</v>
      </c>
      <c r="AH69" s="104">
        <v>0</v>
      </c>
      <c r="AI69" s="102">
        <f t="shared" si="319"/>
        <v>0</v>
      </c>
      <c r="AJ69" s="103">
        <v>0</v>
      </c>
      <c r="AK69" s="100">
        <f t="shared" si="320"/>
        <v>0</v>
      </c>
      <c r="AL69" s="104">
        <v>0</v>
      </c>
      <c r="AM69" s="102">
        <f t="shared" si="321"/>
        <v>0</v>
      </c>
      <c r="AN69" s="103">
        <v>0</v>
      </c>
      <c r="AO69" s="100">
        <f t="shared" si="322"/>
        <v>0</v>
      </c>
      <c r="AP69" s="104">
        <v>0</v>
      </c>
      <c r="AQ69" s="102">
        <f t="shared" si="323"/>
        <v>0</v>
      </c>
      <c r="AR69" s="103">
        <v>0</v>
      </c>
      <c r="AS69" s="100">
        <f t="shared" si="324"/>
        <v>0</v>
      </c>
      <c r="AT69" s="104">
        <v>0</v>
      </c>
      <c r="AU69" s="102">
        <f t="shared" si="325"/>
        <v>0</v>
      </c>
      <c r="AV69" s="103">
        <v>0</v>
      </c>
      <c r="AW69" s="100">
        <f t="shared" si="326"/>
        <v>0</v>
      </c>
      <c r="AX69" s="104">
        <v>0</v>
      </c>
      <c r="AY69" s="102">
        <f t="shared" si="327"/>
        <v>0</v>
      </c>
      <c r="AZ69" s="103">
        <v>0</v>
      </c>
      <c r="BA69" s="100">
        <f t="shared" si="328"/>
        <v>0</v>
      </c>
      <c r="BB69" s="104">
        <v>0</v>
      </c>
      <c r="BC69" s="102">
        <f t="shared" si="329"/>
        <v>0</v>
      </c>
      <c r="BD69" s="103">
        <v>0</v>
      </c>
      <c r="BE69" s="100">
        <f t="shared" si="330"/>
        <v>0</v>
      </c>
      <c r="BF69" s="104">
        <v>0</v>
      </c>
      <c r="BG69" s="102">
        <f t="shared" si="331"/>
        <v>0</v>
      </c>
      <c r="BH69" s="103">
        <v>0</v>
      </c>
      <c r="BI69" s="100">
        <f t="shared" si="332"/>
        <v>0</v>
      </c>
      <c r="BJ69" s="104">
        <v>0</v>
      </c>
      <c r="BK69" s="102">
        <f t="shared" si="333"/>
        <v>0</v>
      </c>
      <c r="BL69" s="103">
        <v>0</v>
      </c>
      <c r="BM69" s="100">
        <f t="shared" si="334"/>
        <v>0</v>
      </c>
      <c r="BN69" s="104">
        <v>0</v>
      </c>
      <c r="BO69" s="102">
        <f t="shared" si="335"/>
        <v>0</v>
      </c>
      <c r="BP69" s="103">
        <v>0</v>
      </c>
      <c r="BQ69" s="100">
        <f t="shared" si="336"/>
        <v>0</v>
      </c>
      <c r="BR69" s="104">
        <v>0</v>
      </c>
      <c r="BS69" s="102">
        <f t="shared" si="337"/>
        <v>0</v>
      </c>
      <c r="BT69" s="103">
        <v>0</v>
      </c>
      <c r="BU69" s="100">
        <f t="shared" si="338"/>
        <v>0</v>
      </c>
      <c r="BV69" s="104">
        <v>0</v>
      </c>
      <c r="BW69" s="102">
        <f t="shared" si="339"/>
        <v>0</v>
      </c>
      <c r="BX69" s="103">
        <v>0</v>
      </c>
      <c r="BY69" s="100">
        <f t="shared" si="340"/>
        <v>0</v>
      </c>
      <c r="BZ69" s="104">
        <v>0</v>
      </c>
      <c r="CA69" s="102">
        <f t="shared" si="341"/>
        <v>0</v>
      </c>
      <c r="CB69" s="103">
        <v>0</v>
      </c>
      <c r="CC69" s="100">
        <f t="shared" si="342"/>
        <v>0</v>
      </c>
      <c r="CD69" s="104">
        <v>0</v>
      </c>
      <c r="CE69" s="102">
        <f t="shared" si="343"/>
        <v>0</v>
      </c>
      <c r="CF69" s="103">
        <v>0</v>
      </c>
      <c r="CG69" s="100">
        <f t="shared" si="344"/>
        <v>0</v>
      </c>
      <c r="CH69" s="104">
        <v>0</v>
      </c>
      <c r="CI69" s="102">
        <f t="shared" si="345"/>
        <v>0</v>
      </c>
      <c r="CJ69" s="103">
        <v>0</v>
      </c>
      <c r="CK69" s="100">
        <f t="shared" si="346"/>
        <v>0</v>
      </c>
      <c r="CL69" s="104">
        <v>0</v>
      </c>
      <c r="CM69" s="102">
        <f t="shared" si="347"/>
        <v>0</v>
      </c>
      <c r="CN69" s="103">
        <v>0</v>
      </c>
      <c r="CO69" s="100">
        <f t="shared" si="348"/>
        <v>0</v>
      </c>
      <c r="CP69" s="104">
        <v>0</v>
      </c>
      <c r="CQ69" s="102">
        <f t="shared" si="349"/>
        <v>0</v>
      </c>
      <c r="CR69" s="103">
        <v>0</v>
      </c>
      <c r="CS69" s="100">
        <f t="shared" si="350"/>
        <v>0</v>
      </c>
      <c r="CT69" s="104">
        <v>0</v>
      </c>
      <c r="CU69" s="102">
        <f t="shared" si="351"/>
        <v>0</v>
      </c>
      <c r="CV69" s="103">
        <v>0</v>
      </c>
      <c r="CW69" s="100">
        <f t="shared" si="352"/>
        <v>0</v>
      </c>
      <c r="CX69" s="104">
        <v>0</v>
      </c>
      <c r="CZ69" s="235">
        <f t="shared" si="353"/>
        <v>0</v>
      </c>
      <c r="DA69" s="236">
        <f t="shared" si="354"/>
        <v>0</v>
      </c>
    </row>
    <row r="70" spans="1:105" s="180" customFormat="1" ht="8.4" x14ac:dyDescent="0.15">
      <c r="A70" s="106" t="s">
        <v>1064</v>
      </c>
      <c r="B70" s="107" t="str">
        <f>Orçamentária!D973</f>
        <v>ESGOTO - PLUVIAL</v>
      </c>
      <c r="C70" s="108">
        <f>Orçamentária!J981+Orçamentária!J993</f>
        <v>0</v>
      </c>
      <c r="D70" s="108">
        <f>Orçamentária!K981+Orçamentária!K993</f>
        <v>0</v>
      </c>
      <c r="E70" s="109">
        <f t="shared" si="355"/>
        <v>0</v>
      </c>
      <c r="F70" s="110" t="e">
        <f t="shared" si="356"/>
        <v>#DIV/0!</v>
      </c>
      <c r="G70" s="111">
        <f t="shared" si="305"/>
        <v>0</v>
      </c>
      <c r="H70" s="112">
        <v>0</v>
      </c>
      <c r="I70" s="113">
        <f t="shared" si="306"/>
        <v>0</v>
      </c>
      <c r="J70" s="114">
        <v>0</v>
      </c>
      <c r="K70" s="111">
        <f t="shared" si="307"/>
        <v>0</v>
      </c>
      <c r="L70" s="112">
        <v>0</v>
      </c>
      <c r="M70" s="113">
        <f t="shared" si="308"/>
        <v>0</v>
      </c>
      <c r="N70" s="114">
        <v>0</v>
      </c>
      <c r="O70" s="111">
        <f t="shared" si="309"/>
        <v>0</v>
      </c>
      <c r="P70" s="112">
        <v>0</v>
      </c>
      <c r="Q70" s="113">
        <f t="shared" si="310"/>
        <v>0</v>
      </c>
      <c r="R70" s="114">
        <v>0</v>
      </c>
      <c r="S70" s="111">
        <f t="shared" si="311"/>
        <v>0</v>
      </c>
      <c r="T70" s="112">
        <v>0</v>
      </c>
      <c r="U70" s="113">
        <f t="shared" si="312"/>
        <v>0</v>
      </c>
      <c r="V70" s="114">
        <v>0</v>
      </c>
      <c r="W70" s="111">
        <f t="shared" si="313"/>
        <v>0</v>
      </c>
      <c r="X70" s="112">
        <v>0</v>
      </c>
      <c r="Y70" s="113">
        <f t="shared" si="314"/>
        <v>0</v>
      </c>
      <c r="Z70" s="114">
        <v>0</v>
      </c>
      <c r="AA70" s="111">
        <f t="shared" si="315"/>
        <v>0</v>
      </c>
      <c r="AB70" s="112">
        <v>0</v>
      </c>
      <c r="AC70" s="113">
        <f t="shared" si="316"/>
        <v>0</v>
      </c>
      <c r="AD70" s="114">
        <v>0</v>
      </c>
      <c r="AE70" s="111">
        <f t="shared" si="317"/>
        <v>0</v>
      </c>
      <c r="AF70" s="112">
        <v>0</v>
      </c>
      <c r="AG70" s="113">
        <f t="shared" si="318"/>
        <v>0</v>
      </c>
      <c r="AH70" s="114">
        <v>0</v>
      </c>
      <c r="AI70" s="111">
        <f t="shared" si="319"/>
        <v>0</v>
      </c>
      <c r="AJ70" s="112">
        <v>0</v>
      </c>
      <c r="AK70" s="113">
        <f t="shared" si="320"/>
        <v>0</v>
      </c>
      <c r="AL70" s="114">
        <v>0</v>
      </c>
      <c r="AM70" s="111">
        <f t="shared" si="321"/>
        <v>0</v>
      </c>
      <c r="AN70" s="112">
        <v>0</v>
      </c>
      <c r="AO70" s="113">
        <f t="shared" si="322"/>
        <v>0</v>
      </c>
      <c r="AP70" s="114">
        <v>0</v>
      </c>
      <c r="AQ70" s="111">
        <f t="shared" si="323"/>
        <v>0</v>
      </c>
      <c r="AR70" s="112">
        <v>0</v>
      </c>
      <c r="AS70" s="113">
        <f t="shared" si="324"/>
        <v>0</v>
      </c>
      <c r="AT70" s="114">
        <v>0</v>
      </c>
      <c r="AU70" s="111">
        <f t="shared" si="325"/>
        <v>0</v>
      </c>
      <c r="AV70" s="112">
        <v>0</v>
      </c>
      <c r="AW70" s="113">
        <f t="shared" si="326"/>
        <v>0</v>
      </c>
      <c r="AX70" s="114">
        <v>0</v>
      </c>
      <c r="AY70" s="111">
        <f t="shared" si="327"/>
        <v>0</v>
      </c>
      <c r="AZ70" s="112">
        <v>0</v>
      </c>
      <c r="BA70" s="113">
        <f t="shared" si="328"/>
        <v>0</v>
      </c>
      <c r="BB70" s="114">
        <v>0</v>
      </c>
      <c r="BC70" s="111">
        <f t="shared" si="329"/>
        <v>0</v>
      </c>
      <c r="BD70" s="112">
        <v>0</v>
      </c>
      <c r="BE70" s="113">
        <f t="shared" si="330"/>
        <v>0</v>
      </c>
      <c r="BF70" s="114">
        <v>0</v>
      </c>
      <c r="BG70" s="111">
        <f t="shared" si="331"/>
        <v>0</v>
      </c>
      <c r="BH70" s="112">
        <v>0</v>
      </c>
      <c r="BI70" s="113">
        <f t="shared" si="332"/>
        <v>0</v>
      </c>
      <c r="BJ70" s="114">
        <v>0</v>
      </c>
      <c r="BK70" s="111">
        <f t="shared" si="333"/>
        <v>0</v>
      </c>
      <c r="BL70" s="112">
        <v>0</v>
      </c>
      <c r="BM70" s="113">
        <f t="shared" si="334"/>
        <v>0</v>
      </c>
      <c r="BN70" s="114">
        <v>0</v>
      </c>
      <c r="BO70" s="111">
        <f t="shared" si="335"/>
        <v>0</v>
      </c>
      <c r="BP70" s="112">
        <v>0</v>
      </c>
      <c r="BQ70" s="113">
        <f t="shared" si="336"/>
        <v>0</v>
      </c>
      <c r="BR70" s="114">
        <v>0</v>
      </c>
      <c r="BS70" s="111">
        <f t="shared" si="337"/>
        <v>0</v>
      </c>
      <c r="BT70" s="112">
        <v>0</v>
      </c>
      <c r="BU70" s="113">
        <f t="shared" si="338"/>
        <v>0</v>
      </c>
      <c r="BV70" s="114">
        <v>0</v>
      </c>
      <c r="BW70" s="111">
        <f t="shared" si="339"/>
        <v>0</v>
      </c>
      <c r="BX70" s="112">
        <v>0</v>
      </c>
      <c r="BY70" s="113">
        <f t="shared" si="340"/>
        <v>0</v>
      </c>
      <c r="BZ70" s="114">
        <v>0</v>
      </c>
      <c r="CA70" s="111">
        <f t="shared" si="341"/>
        <v>0</v>
      </c>
      <c r="CB70" s="112">
        <v>0</v>
      </c>
      <c r="CC70" s="113">
        <f t="shared" si="342"/>
        <v>0</v>
      </c>
      <c r="CD70" s="114">
        <v>0</v>
      </c>
      <c r="CE70" s="111">
        <f t="shared" si="343"/>
        <v>0</v>
      </c>
      <c r="CF70" s="112">
        <v>0</v>
      </c>
      <c r="CG70" s="113">
        <f t="shared" si="344"/>
        <v>0</v>
      </c>
      <c r="CH70" s="114">
        <v>0</v>
      </c>
      <c r="CI70" s="111">
        <f t="shared" si="345"/>
        <v>0</v>
      </c>
      <c r="CJ70" s="112">
        <v>0</v>
      </c>
      <c r="CK70" s="113">
        <f t="shared" si="346"/>
        <v>0</v>
      </c>
      <c r="CL70" s="114">
        <v>0</v>
      </c>
      <c r="CM70" s="111">
        <f t="shared" si="347"/>
        <v>0</v>
      </c>
      <c r="CN70" s="112">
        <v>0</v>
      </c>
      <c r="CO70" s="113">
        <f t="shared" si="348"/>
        <v>0</v>
      </c>
      <c r="CP70" s="114">
        <v>0</v>
      </c>
      <c r="CQ70" s="111">
        <f t="shared" si="349"/>
        <v>0</v>
      </c>
      <c r="CR70" s="112">
        <v>0</v>
      </c>
      <c r="CS70" s="113">
        <f t="shared" si="350"/>
        <v>0</v>
      </c>
      <c r="CT70" s="114">
        <v>0</v>
      </c>
      <c r="CU70" s="111">
        <f t="shared" si="351"/>
        <v>0</v>
      </c>
      <c r="CV70" s="112">
        <v>0</v>
      </c>
      <c r="CW70" s="113">
        <f t="shared" si="352"/>
        <v>0</v>
      </c>
      <c r="CX70" s="114">
        <v>0</v>
      </c>
      <c r="CZ70" s="235">
        <f t="shared" si="353"/>
        <v>0</v>
      </c>
      <c r="DA70" s="236">
        <f t="shared" si="354"/>
        <v>0</v>
      </c>
    </row>
    <row r="71" spans="1:105" s="105" customFormat="1" ht="8.4" x14ac:dyDescent="0.15">
      <c r="A71" s="98" t="s">
        <v>1065</v>
      </c>
      <c r="B71" s="99" t="str">
        <f>Orçamentária!D996</f>
        <v>ESGOTO - VENTILAÇÃO</v>
      </c>
      <c r="C71" s="100">
        <f>+Orçamentária!J1000</f>
        <v>0</v>
      </c>
      <c r="D71" s="100">
        <f>+Orçamentária!K1000</f>
        <v>0</v>
      </c>
      <c r="E71" s="101">
        <f t="shared" si="355"/>
        <v>0</v>
      </c>
      <c r="F71" s="213" t="e">
        <f t="shared" si="356"/>
        <v>#DIV/0!</v>
      </c>
      <c r="G71" s="102">
        <f t="shared" si="305"/>
        <v>0</v>
      </c>
      <c r="H71" s="103">
        <v>0</v>
      </c>
      <c r="I71" s="100">
        <f t="shared" si="306"/>
        <v>0</v>
      </c>
      <c r="J71" s="104">
        <v>0</v>
      </c>
      <c r="K71" s="102">
        <f t="shared" si="307"/>
        <v>0</v>
      </c>
      <c r="L71" s="103">
        <v>0</v>
      </c>
      <c r="M71" s="100">
        <f t="shared" si="308"/>
        <v>0</v>
      </c>
      <c r="N71" s="104">
        <v>0</v>
      </c>
      <c r="O71" s="102">
        <f t="shared" si="309"/>
        <v>0</v>
      </c>
      <c r="P71" s="103">
        <v>0</v>
      </c>
      <c r="Q71" s="100">
        <f t="shared" si="310"/>
        <v>0</v>
      </c>
      <c r="R71" s="104">
        <v>0</v>
      </c>
      <c r="S71" s="102">
        <f t="shared" si="311"/>
        <v>0</v>
      </c>
      <c r="T71" s="103">
        <v>0</v>
      </c>
      <c r="U71" s="100">
        <f t="shared" si="312"/>
        <v>0</v>
      </c>
      <c r="V71" s="104">
        <v>0</v>
      </c>
      <c r="W71" s="102">
        <f t="shared" si="313"/>
        <v>0</v>
      </c>
      <c r="X71" s="103">
        <v>0</v>
      </c>
      <c r="Y71" s="100">
        <f t="shared" si="314"/>
        <v>0</v>
      </c>
      <c r="Z71" s="104">
        <v>0</v>
      </c>
      <c r="AA71" s="102">
        <f t="shared" si="315"/>
        <v>0</v>
      </c>
      <c r="AB71" s="103">
        <v>0</v>
      </c>
      <c r="AC71" s="100">
        <f t="shared" si="316"/>
        <v>0</v>
      </c>
      <c r="AD71" s="104">
        <v>0</v>
      </c>
      <c r="AE71" s="102">
        <f t="shared" si="317"/>
        <v>0</v>
      </c>
      <c r="AF71" s="103">
        <v>0</v>
      </c>
      <c r="AG71" s="100">
        <f t="shared" si="318"/>
        <v>0</v>
      </c>
      <c r="AH71" s="104">
        <v>0</v>
      </c>
      <c r="AI71" s="102">
        <f t="shared" si="319"/>
        <v>0</v>
      </c>
      <c r="AJ71" s="103">
        <v>0</v>
      </c>
      <c r="AK71" s="100">
        <f t="shared" si="320"/>
        <v>0</v>
      </c>
      <c r="AL71" s="104">
        <v>0</v>
      </c>
      <c r="AM71" s="102">
        <f t="shared" si="321"/>
        <v>0</v>
      </c>
      <c r="AN71" s="103">
        <v>0</v>
      </c>
      <c r="AO71" s="100">
        <f t="shared" si="322"/>
        <v>0</v>
      </c>
      <c r="AP71" s="104">
        <v>0</v>
      </c>
      <c r="AQ71" s="102">
        <f t="shared" si="323"/>
        <v>0</v>
      </c>
      <c r="AR71" s="103">
        <v>0</v>
      </c>
      <c r="AS71" s="100">
        <f t="shared" si="324"/>
        <v>0</v>
      </c>
      <c r="AT71" s="104">
        <v>0</v>
      </c>
      <c r="AU71" s="102">
        <f t="shared" si="325"/>
        <v>0</v>
      </c>
      <c r="AV71" s="103">
        <v>0</v>
      </c>
      <c r="AW71" s="100">
        <f t="shared" si="326"/>
        <v>0</v>
      </c>
      <c r="AX71" s="104">
        <v>0</v>
      </c>
      <c r="AY71" s="102">
        <f t="shared" si="327"/>
        <v>0</v>
      </c>
      <c r="AZ71" s="103">
        <v>0</v>
      </c>
      <c r="BA71" s="100">
        <f t="shared" si="328"/>
        <v>0</v>
      </c>
      <c r="BB71" s="104">
        <v>0</v>
      </c>
      <c r="BC71" s="102">
        <f t="shared" si="329"/>
        <v>0</v>
      </c>
      <c r="BD71" s="103">
        <v>0</v>
      </c>
      <c r="BE71" s="100">
        <f t="shared" si="330"/>
        <v>0</v>
      </c>
      <c r="BF71" s="104">
        <v>0</v>
      </c>
      <c r="BG71" s="102">
        <f t="shared" si="331"/>
        <v>0</v>
      </c>
      <c r="BH71" s="103">
        <v>0</v>
      </c>
      <c r="BI71" s="100">
        <f t="shared" si="332"/>
        <v>0</v>
      </c>
      <c r="BJ71" s="104">
        <v>0</v>
      </c>
      <c r="BK71" s="102">
        <f t="shared" si="333"/>
        <v>0</v>
      </c>
      <c r="BL71" s="103">
        <v>0</v>
      </c>
      <c r="BM71" s="100">
        <f t="shared" si="334"/>
        <v>0</v>
      </c>
      <c r="BN71" s="104">
        <v>0</v>
      </c>
      <c r="BO71" s="102">
        <f t="shared" si="335"/>
        <v>0</v>
      </c>
      <c r="BP71" s="103">
        <v>0</v>
      </c>
      <c r="BQ71" s="100">
        <f t="shared" si="336"/>
        <v>0</v>
      </c>
      <c r="BR71" s="104">
        <v>0</v>
      </c>
      <c r="BS71" s="102">
        <f t="shared" si="337"/>
        <v>0</v>
      </c>
      <c r="BT71" s="103">
        <v>0</v>
      </c>
      <c r="BU71" s="100">
        <f t="shared" si="338"/>
        <v>0</v>
      </c>
      <c r="BV71" s="104">
        <v>0</v>
      </c>
      <c r="BW71" s="102">
        <f t="shared" si="339"/>
        <v>0</v>
      </c>
      <c r="BX71" s="103">
        <v>0</v>
      </c>
      <c r="BY71" s="100">
        <f t="shared" si="340"/>
        <v>0</v>
      </c>
      <c r="BZ71" s="104">
        <v>0</v>
      </c>
      <c r="CA71" s="102">
        <f t="shared" si="341"/>
        <v>0</v>
      </c>
      <c r="CB71" s="103">
        <v>0</v>
      </c>
      <c r="CC71" s="100">
        <f t="shared" si="342"/>
        <v>0</v>
      </c>
      <c r="CD71" s="104">
        <v>0</v>
      </c>
      <c r="CE71" s="102">
        <f t="shared" si="343"/>
        <v>0</v>
      </c>
      <c r="CF71" s="103">
        <v>0</v>
      </c>
      <c r="CG71" s="100">
        <f t="shared" si="344"/>
        <v>0</v>
      </c>
      <c r="CH71" s="104">
        <v>0</v>
      </c>
      <c r="CI71" s="102">
        <f t="shared" si="345"/>
        <v>0</v>
      </c>
      <c r="CJ71" s="103">
        <v>0</v>
      </c>
      <c r="CK71" s="100">
        <f t="shared" si="346"/>
        <v>0</v>
      </c>
      <c r="CL71" s="104">
        <v>0</v>
      </c>
      <c r="CM71" s="102">
        <f t="shared" si="347"/>
        <v>0</v>
      </c>
      <c r="CN71" s="103">
        <v>0</v>
      </c>
      <c r="CO71" s="100">
        <f t="shared" si="348"/>
        <v>0</v>
      </c>
      <c r="CP71" s="104">
        <v>0</v>
      </c>
      <c r="CQ71" s="102">
        <f t="shared" si="349"/>
        <v>0</v>
      </c>
      <c r="CR71" s="103">
        <v>0</v>
      </c>
      <c r="CS71" s="100">
        <f t="shared" si="350"/>
        <v>0</v>
      </c>
      <c r="CT71" s="104">
        <v>0</v>
      </c>
      <c r="CU71" s="102">
        <f t="shared" si="351"/>
        <v>0</v>
      </c>
      <c r="CV71" s="103">
        <v>0</v>
      </c>
      <c r="CW71" s="100">
        <f t="shared" si="352"/>
        <v>0</v>
      </c>
      <c r="CX71" s="104">
        <v>0</v>
      </c>
      <c r="CZ71" s="235">
        <f t="shared" si="353"/>
        <v>0</v>
      </c>
      <c r="DA71" s="236">
        <f t="shared" si="354"/>
        <v>0</v>
      </c>
    </row>
    <row r="72" spans="1:105" s="180" customFormat="1" ht="8.4" x14ac:dyDescent="0.15">
      <c r="A72" s="106" t="s">
        <v>1066</v>
      </c>
      <c r="B72" s="107" t="str">
        <f>Orçamentária!D1003</f>
        <v>SEM SISTEMA</v>
      </c>
      <c r="C72" s="108">
        <f>Orçamentária!J1014</f>
        <v>0</v>
      </c>
      <c r="D72" s="108">
        <f>Orçamentária!K1014</f>
        <v>0</v>
      </c>
      <c r="E72" s="109">
        <f t="shared" si="355"/>
        <v>0</v>
      </c>
      <c r="F72" s="110" t="e">
        <f t="shared" si="356"/>
        <v>#DIV/0!</v>
      </c>
      <c r="G72" s="111">
        <f t="shared" si="305"/>
        <v>0</v>
      </c>
      <c r="H72" s="112">
        <v>0</v>
      </c>
      <c r="I72" s="113">
        <f t="shared" si="306"/>
        <v>0</v>
      </c>
      <c r="J72" s="114">
        <v>0</v>
      </c>
      <c r="K72" s="111">
        <f t="shared" si="307"/>
        <v>0</v>
      </c>
      <c r="L72" s="112">
        <v>0</v>
      </c>
      <c r="M72" s="113">
        <f t="shared" si="308"/>
        <v>0</v>
      </c>
      <c r="N72" s="114">
        <v>0</v>
      </c>
      <c r="O72" s="111">
        <f t="shared" si="309"/>
        <v>0</v>
      </c>
      <c r="P72" s="112">
        <v>0</v>
      </c>
      <c r="Q72" s="113">
        <f t="shared" si="310"/>
        <v>0</v>
      </c>
      <c r="R72" s="114">
        <v>0</v>
      </c>
      <c r="S72" s="111">
        <f t="shared" si="311"/>
        <v>0</v>
      </c>
      <c r="T72" s="112">
        <v>0</v>
      </c>
      <c r="U72" s="113">
        <f t="shared" si="312"/>
        <v>0</v>
      </c>
      <c r="V72" s="114">
        <v>0</v>
      </c>
      <c r="W72" s="111">
        <f t="shared" si="313"/>
        <v>0</v>
      </c>
      <c r="X72" s="112">
        <v>0</v>
      </c>
      <c r="Y72" s="113">
        <f t="shared" si="314"/>
        <v>0</v>
      </c>
      <c r="Z72" s="114">
        <v>0</v>
      </c>
      <c r="AA72" s="111">
        <f t="shared" si="315"/>
        <v>0</v>
      </c>
      <c r="AB72" s="112">
        <v>0</v>
      </c>
      <c r="AC72" s="113">
        <f t="shared" si="316"/>
        <v>0</v>
      </c>
      <c r="AD72" s="114">
        <v>0</v>
      </c>
      <c r="AE72" s="111">
        <f t="shared" si="317"/>
        <v>0</v>
      </c>
      <c r="AF72" s="112">
        <v>0</v>
      </c>
      <c r="AG72" s="113">
        <f t="shared" si="318"/>
        <v>0</v>
      </c>
      <c r="AH72" s="114">
        <v>0</v>
      </c>
      <c r="AI72" s="111">
        <f t="shared" si="319"/>
        <v>0</v>
      </c>
      <c r="AJ72" s="112">
        <v>0</v>
      </c>
      <c r="AK72" s="113">
        <f t="shared" si="320"/>
        <v>0</v>
      </c>
      <c r="AL72" s="114">
        <v>0</v>
      </c>
      <c r="AM72" s="111">
        <f t="shared" si="321"/>
        <v>0</v>
      </c>
      <c r="AN72" s="112">
        <v>0</v>
      </c>
      <c r="AO72" s="113">
        <f t="shared" si="322"/>
        <v>0</v>
      </c>
      <c r="AP72" s="114">
        <v>0</v>
      </c>
      <c r="AQ72" s="111">
        <f t="shared" si="323"/>
        <v>0</v>
      </c>
      <c r="AR72" s="112">
        <v>0</v>
      </c>
      <c r="AS72" s="113">
        <f t="shared" si="324"/>
        <v>0</v>
      </c>
      <c r="AT72" s="114">
        <v>0</v>
      </c>
      <c r="AU72" s="111">
        <f t="shared" si="325"/>
        <v>0</v>
      </c>
      <c r="AV72" s="112">
        <v>0</v>
      </c>
      <c r="AW72" s="113">
        <f t="shared" si="326"/>
        <v>0</v>
      </c>
      <c r="AX72" s="114">
        <v>0</v>
      </c>
      <c r="AY72" s="111">
        <f t="shared" si="327"/>
        <v>0</v>
      </c>
      <c r="AZ72" s="112">
        <v>0</v>
      </c>
      <c r="BA72" s="113">
        <f t="shared" si="328"/>
        <v>0</v>
      </c>
      <c r="BB72" s="114">
        <v>0</v>
      </c>
      <c r="BC72" s="111">
        <f t="shared" si="329"/>
        <v>0</v>
      </c>
      <c r="BD72" s="112">
        <v>0</v>
      </c>
      <c r="BE72" s="113">
        <f t="shared" si="330"/>
        <v>0</v>
      </c>
      <c r="BF72" s="114">
        <v>0</v>
      </c>
      <c r="BG72" s="111">
        <f t="shared" si="331"/>
        <v>0</v>
      </c>
      <c r="BH72" s="112">
        <v>0</v>
      </c>
      <c r="BI72" s="113">
        <f t="shared" si="332"/>
        <v>0</v>
      </c>
      <c r="BJ72" s="114">
        <v>0</v>
      </c>
      <c r="BK72" s="111">
        <f t="shared" si="333"/>
        <v>0</v>
      </c>
      <c r="BL72" s="112">
        <v>0</v>
      </c>
      <c r="BM72" s="113">
        <f t="shared" si="334"/>
        <v>0</v>
      </c>
      <c r="BN72" s="114">
        <v>0</v>
      </c>
      <c r="BO72" s="111">
        <f t="shared" si="335"/>
        <v>0</v>
      </c>
      <c r="BP72" s="112">
        <v>0</v>
      </c>
      <c r="BQ72" s="113">
        <f t="shared" si="336"/>
        <v>0</v>
      </c>
      <c r="BR72" s="114">
        <v>0</v>
      </c>
      <c r="BS72" s="111">
        <f t="shared" si="337"/>
        <v>0</v>
      </c>
      <c r="BT72" s="112">
        <v>0</v>
      </c>
      <c r="BU72" s="113">
        <f t="shared" si="338"/>
        <v>0</v>
      </c>
      <c r="BV72" s="114">
        <v>0</v>
      </c>
      <c r="BW72" s="111">
        <f t="shared" si="339"/>
        <v>0</v>
      </c>
      <c r="BX72" s="112">
        <v>0</v>
      </c>
      <c r="BY72" s="113">
        <f t="shared" si="340"/>
        <v>0</v>
      </c>
      <c r="BZ72" s="114">
        <v>0</v>
      </c>
      <c r="CA72" s="111">
        <f t="shared" si="341"/>
        <v>0</v>
      </c>
      <c r="CB72" s="112">
        <v>0</v>
      </c>
      <c r="CC72" s="113">
        <f t="shared" si="342"/>
        <v>0</v>
      </c>
      <c r="CD72" s="114">
        <v>0</v>
      </c>
      <c r="CE72" s="111">
        <f t="shared" si="343"/>
        <v>0</v>
      </c>
      <c r="CF72" s="112">
        <v>0</v>
      </c>
      <c r="CG72" s="113">
        <f t="shared" si="344"/>
        <v>0</v>
      </c>
      <c r="CH72" s="114">
        <v>0</v>
      </c>
      <c r="CI72" s="111">
        <f t="shared" si="345"/>
        <v>0</v>
      </c>
      <c r="CJ72" s="112">
        <v>0</v>
      </c>
      <c r="CK72" s="113">
        <f t="shared" si="346"/>
        <v>0</v>
      </c>
      <c r="CL72" s="114">
        <v>0</v>
      </c>
      <c r="CM72" s="111">
        <f t="shared" si="347"/>
        <v>0</v>
      </c>
      <c r="CN72" s="112">
        <v>0</v>
      </c>
      <c r="CO72" s="113">
        <f t="shared" si="348"/>
        <v>0</v>
      </c>
      <c r="CP72" s="114">
        <v>0</v>
      </c>
      <c r="CQ72" s="111">
        <f t="shared" si="349"/>
        <v>0</v>
      </c>
      <c r="CR72" s="112">
        <v>0</v>
      </c>
      <c r="CS72" s="113">
        <f t="shared" si="350"/>
        <v>0</v>
      </c>
      <c r="CT72" s="114">
        <v>0</v>
      </c>
      <c r="CU72" s="111">
        <f t="shared" si="351"/>
        <v>0</v>
      </c>
      <c r="CV72" s="112">
        <v>0</v>
      </c>
      <c r="CW72" s="113">
        <f t="shared" si="352"/>
        <v>0</v>
      </c>
      <c r="CX72" s="114">
        <v>0</v>
      </c>
      <c r="CZ72" s="235">
        <f t="shared" si="353"/>
        <v>0</v>
      </c>
      <c r="DA72" s="236">
        <f t="shared" si="354"/>
        <v>0</v>
      </c>
    </row>
    <row r="73" spans="1:105" s="299" customFormat="1" ht="18" customHeight="1" x14ac:dyDescent="0.15">
      <c r="A73" s="291">
        <v>11</v>
      </c>
      <c r="B73" s="292" t="str">
        <f>Orçamentária!D1020</f>
        <v>DRENAGEM</v>
      </c>
      <c r="C73" s="293"/>
      <c r="D73" s="293"/>
      <c r="E73" s="294"/>
      <c r="F73" s="295"/>
      <c r="G73" s="296"/>
      <c r="H73" s="297"/>
      <c r="I73" s="293"/>
      <c r="J73" s="298"/>
      <c r="K73" s="296"/>
      <c r="L73" s="297"/>
      <c r="M73" s="293"/>
      <c r="N73" s="298"/>
      <c r="O73" s="296"/>
      <c r="P73" s="297"/>
      <c r="Q73" s="293"/>
      <c r="R73" s="298"/>
      <c r="S73" s="296"/>
      <c r="T73" s="297"/>
      <c r="U73" s="293"/>
      <c r="V73" s="298"/>
      <c r="W73" s="296"/>
      <c r="X73" s="297"/>
      <c r="Y73" s="293"/>
      <c r="Z73" s="298"/>
      <c r="AA73" s="296"/>
      <c r="AB73" s="297"/>
      <c r="AC73" s="293"/>
      <c r="AD73" s="298"/>
      <c r="AE73" s="296"/>
      <c r="AF73" s="297"/>
      <c r="AG73" s="293"/>
      <c r="AH73" s="298"/>
      <c r="AI73" s="296"/>
      <c r="AJ73" s="297"/>
      <c r="AK73" s="293"/>
      <c r="AL73" s="298"/>
      <c r="AM73" s="296"/>
      <c r="AN73" s="297"/>
      <c r="AO73" s="293"/>
      <c r="AP73" s="298"/>
      <c r="AQ73" s="296"/>
      <c r="AR73" s="297"/>
      <c r="AS73" s="293"/>
      <c r="AT73" s="298"/>
      <c r="AU73" s="296"/>
      <c r="AV73" s="297"/>
      <c r="AW73" s="293"/>
      <c r="AX73" s="298"/>
      <c r="AY73" s="296"/>
      <c r="AZ73" s="297"/>
      <c r="BA73" s="293"/>
      <c r="BB73" s="298"/>
      <c r="BC73" s="296"/>
      <c r="BD73" s="297"/>
      <c r="BE73" s="293"/>
      <c r="BF73" s="298"/>
      <c r="BG73" s="296"/>
      <c r="BH73" s="297"/>
      <c r="BI73" s="293"/>
      <c r="BJ73" s="298"/>
      <c r="BK73" s="296"/>
      <c r="BL73" s="297"/>
      <c r="BM73" s="293"/>
      <c r="BN73" s="298"/>
      <c r="BO73" s="296"/>
      <c r="BP73" s="297"/>
      <c r="BQ73" s="293"/>
      <c r="BR73" s="298"/>
      <c r="BS73" s="296"/>
      <c r="BT73" s="297"/>
      <c r="BU73" s="293"/>
      <c r="BV73" s="298"/>
      <c r="BW73" s="296"/>
      <c r="BX73" s="297"/>
      <c r="BY73" s="293"/>
      <c r="BZ73" s="298"/>
      <c r="CA73" s="296"/>
      <c r="CB73" s="297"/>
      <c r="CC73" s="293"/>
      <c r="CD73" s="298"/>
      <c r="CE73" s="296"/>
      <c r="CF73" s="297"/>
      <c r="CG73" s="293"/>
      <c r="CH73" s="298"/>
      <c r="CI73" s="296"/>
      <c r="CJ73" s="297"/>
      <c r="CK73" s="293"/>
      <c r="CL73" s="298"/>
      <c r="CM73" s="296"/>
      <c r="CN73" s="297"/>
      <c r="CO73" s="293"/>
      <c r="CP73" s="298"/>
      <c r="CQ73" s="296"/>
      <c r="CR73" s="297"/>
      <c r="CS73" s="293"/>
      <c r="CT73" s="298"/>
      <c r="CU73" s="296"/>
      <c r="CV73" s="297"/>
      <c r="CW73" s="293"/>
      <c r="CX73" s="298"/>
      <c r="CZ73" s="289"/>
      <c r="DA73" s="290"/>
    </row>
    <row r="74" spans="1:105" s="180" customFormat="1" ht="8.4" x14ac:dyDescent="0.15">
      <c r="A74" s="106" t="s">
        <v>205</v>
      </c>
      <c r="B74" s="107" t="str">
        <f>Orçamentária!D1021</f>
        <v>CAIXA DE INSPEÇÃO - DRENAGEM PLUVIAL EXTERNA</v>
      </c>
      <c r="C74" s="108">
        <f>Orçamentária!J1024</f>
        <v>0</v>
      </c>
      <c r="D74" s="108">
        <f>Orçamentária!K1024</f>
        <v>0</v>
      </c>
      <c r="E74" s="109">
        <f t="shared" si="355"/>
        <v>0</v>
      </c>
      <c r="F74" s="110" t="e">
        <f>+E74/E125*100</f>
        <v>#DIV/0!</v>
      </c>
      <c r="G74" s="111">
        <f t="shared" si="305"/>
        <v>0</v>
      </c>
      <c r="H74" s="112">
        <v>0</v>
      </c>
      <c r="I74" s="113">
        <f t="shared" si="306"/>
        <v>0</v>
      </c>
      <c r="J74" s="114">
        <v>0</v>
      </c>
      <c r="K74" s="111">
        <f t="shared" si="307"/>
        <v>0</v>
      </c>
      <c r="L74" s="112">
        <v>0</v>
      </c>
      <c r="M74" s="113">
        <f t="shared" si="308"/>
        <v>0</v>
      </c>
      <c r="N74" s="114">
        <v>0</v>
      </c>
      <c r="O74" s="111">
        <f t="shared" si="309"/>
        <v>0</v>
      </c>
      <c r="P74" s="112">
        <v>0</v>
      </c>
      <c r="Q74" s="113">
        <f t="shared" si="310"/>
        <v>0</v>
      </c>
      <c r="R74" s="114">
        <v>0</v>
      </c>
      <c r="S74" s="111">
        <f t="shared" si="311"/>
        <v>0</v>
      </c>
      <c r="T74" s="112">
        <v>0</v>
      </c>
      <c r="U74" s="113">
        <f t="shared" si="312"/>
        <v>0</v>
      </c>
      <c r="V74" s="114">
        <v>0</v>
      </c>
      <c r="W74" s="111">
        <f t="shared" si="313"/>
        <v>0</v>
      </c>
      <c r="X74" s="112">
        <v>0</v>
      </c>
      <c r="Y74" s="113">
        <f t="shared" si="314"/>
        <v>0</v>
      </c>
      <c r="Z74" s="114">
        <v>0</v>
      </c>
      <c r="AA74" s="111">
        <f t="shared" si="315"/>
        <v>0</v>
      </c>
      <c r="AB74" s="112">
        <v>0</v>
      </c>
      <c r="AC74" s="113">
        <f t="shared" si="316"/>
        <v>0</v>
      </c>
      <c r="AD74" s="114">
        <v>0</v>
      </c>
      <c r="AE74" s="111">
        <f t="shared" si="317"/>
        <v>0</v>
      </c>
      <c r="AF74" s="112">
        <v>0</v>
      </c>
      <c r="AG74" s="113">
        <f t="shared" si="318"/>
        <v>0</v>
      </c>
      <c r="AH74" s="114">
        <v>0</v>
      </c>
      <c r="AI74" s="111">
        <f t="shared" si="319"/>
        <v>0</v>
      </c>
      <c r="AJ74" s="112">
        <v>0</v>
      </c>
      <c r="AK74" s="113">
        <f t="shared" si="320"/>
        <v>0</v>
      </c>
      <c r="AL74" s="114">
        <v>0</v>
      </c>
      <c r="AM74" s="111">
        <f t="shared" si="321"/>
        <v>0</v>
      </c>
      <c r="AN74" s="112">
        <v>0</v>
      </c>
      <c r="AO74" s="113">
        <f t="shared" si="322"/>
        <v>0</v>
      </c>
      <c r="AP74" s="114">
        <v>0</v>
      </c>
      <c r="AQ74" s="111">
        <f t="shared" si="323"/>
        <v>0</v>
      </c>
      <c r="AR74" s="112">
        <v>0</v>
      </c>
      <c r="AS74" s="113">
        <f t="shared" si="324"/>
        <v>0</v>
      </c>
      <c r="AT74" s="114">
        <v>0</v>
      </c>
      <c r="AU74" s="111">
        <f t="shared" si="325"/>
        <v>0</v>
      </c>
      <c r="AV74" s="112">
        <v>0</v>
      </c>
      <c r="AW74" s="113">
        <f t="shared" si="326"/>
        <v>0</v>
      </c>
      <c r="AX74" s="114">
        <v>0</v>
      </c>
      <c r="AY74" s="111">
        <f t="shared" si="327"/>
        <v>0</v>
      </c>
      <c r="AZ74" s="112">
        <v>0</v>
      </c>
      <c r="BA74" s="113">
        <f t="shared" si="328"/>
        <v>0</v>
      </c>
      <c r="BB74" s="114">
        <v>0</v>
      </c>
      <c r="BC74" s="111">
        <f t="shared" si="329"/>
        <v>0</v>
      </c>
      <c r="BD74" s="112">
        <v>0</v>
      </c>
      <c r="BE74" s="113">
        <f t="shared" si="330"/>
        <v>0</v>
      </c>
      <c r="BF74" s="114">
        <v>0</v>
      </c>
      <c r="BG74" s="111">
        <f t="shared" si="331"/>
        <v>0</v>
      </c>
      <c r="BH74" s="112">
        <v>0</v>
      </c>
      <c r="BI74" s="113">
        <f t="shared" si="332"/>
        <v>0</v>
      </c>
      <c r="BJ74" s="114">
        <v>0</v>
      </c>
      <c r="BK74" s="111">
        <f t="shared" si="333"/>
        <v>0</v>
      </c>
      <c r="BL74" s="112">
        <v>0</v>
      </c>
      <c r="BM74" s="113">
        <f t="shared" si="334"/>
        <v>0</v>
      </c>
      <c r="BN74" s="114">
        <v>0</v>
      </c>
      <c r="BO74" s="111">
        <f t="shared" si="335"/>
        <v>0</v>
      </c>
      <c r="BP74" s="112">
        <v>0</v>
      </c>
      <c r="BQ74" s="113">
        <f t="shared" si="336"/>
        <v>0</v>
      </c>
      <c r="BR74" s="114">
        <v>0</v>
      </c>
      <c r="BS74" s="111">
        <f t="shared" si="337"/>
        <v>0</v>
      </c>
      <c r="BT74" s="112">
        <v>0</v>
      </c>
      <c r="BU74" s="113">
        <f t="shared" si="338"/>
        <v>0</v>
      </c>
      <c r="BV74" s="114">
        <v>0</v>
      </c>
      <c r="BW74" s="111">
        <f t="shared" si="339"/>
        <v>0</v>
      </c>
      <c r="BX74" s="112">
        <v>0</v>
      </c>
      <c r="BY74" s="113">
        <f t="shared" si="340"/>
        <v>0</v>
      </c>
      <c r="BZ74" s="114">
        <v>0</v>
      </c>
      <c r="CA74" s="111">
        <f t="shared" si="341"/>
        <v>0</v>
      </c>
      <c r="CB74" s="112">
        <v>0</v>
      </c>
      <c r="CC74" s="113">
        <f t="shared" si="342"/>
        <v>0</v>
      </c>
      <c r="CD74" s="114">
        <v>0</v>
      </c>
      <c r="CE74" s="111">
        <f t="shared" si="343"/>
        <v>0</v>
      </c>
      <c r="CF74" s="112">
        <v>0</v>
      </c>
      <c r="CG74" s="113">
        <f t="shared" si="344"/>
        <v>0</v>
      </c>
      <c r="CH74" s="114">
        <v>0</v>
      </c>
      <c r="CI74" s="111">
        <f t="shared" si="345"/>
        <v>0</v>
      </c>
      <c r="CJ74" s="112">
        <v>0</v>
      </c>
      <c r="CK74" s="113">
        <f t="shared" si="346"/>
        <v>0</v>
      </c>
      <c r="CL74" s="114">
        <v>0</v>
      </c>
      <c r="CM74" s="111">
        <f t="shared" si="347"/>
        <v>0</v>
      </c>
      <c r="CN74" s="112">
        <v>0</v>
      </c>
      <c r="CO74" s="113">
        <f t="shared" si="348"/>
        <v>0</v>
      </c>
      <c r="CP74" s="114">
        <v>0</v>
      </c>
      <c r="CQ74" s="111">
        <f t="shared" si="349"/>
        <v>0</v>
      </c>
      <c r="CR74" s="112">
        <v>0</v>
      </c>
      <c r="CS74" s="113">
        <f t="shared" si="350"/>
        <v>0</v>
      </c>
      <c r="CT74" s="114">
        <v>0</v>
      </c>
      <c r="CU74" s="111">
        <f t="shared" si="351"/>
        <v>0</v>
      </c>
      <c r="CV74" s="112">
        <v>0</v>
      </c>
      <c r="CW74" s="113">
        <f t="shared" si="352"/>
        <v>0</v>
      </c>
      <c r="CX74" s="114">
        <v>0</v>
      </c>
      <c r="CZ74" s="235">
        <f t="shared" si="353"/>
        <v>0</v>
      </c>
      <c r="DA74" s="236">
        <f t="shared" si="354"/>
        <v>0</v>
      </c>
    </row>
    <row r="75" spans="1:105" s="105" customFormat="1" ht="8.4" x14ac:dyDescent="0.15">
      <c r="A75" s="98" t="s">
        <v>207</v>
      </c>
      <c r="B75" s="99" t="str">
        <f>Orçamentária!D1027</f>
        <v>TUBULAÇÕES IMPLANTAÇÃO DRENAGEM EXTERNA</v>
      </c>
      <c r="C75" s="100">
        <f>Orçamentária!J1035</f>
        <v>0</v>
      </c>
      <c r="D75" s="100">
        <f>Orçamentária!K1035</f>
        <v>0</v>
      </c>
      <c r="E75" s="101">
        <f t="shared" si="355"/>
        <v>0</v>
      </c>
      <c r="F75" s="213" t="e">
        <f>+E75/E$97*100</f>
        <v>#DIV/0!</v>
      </c>
      <c r="G75" s="102">
        <f t="shared" si="305"/>
        <v>0</v>
      </c>
      <c r="H75" s="103">
        <v>0</v>
      </c>
      <c r="I75" s="100">
        <f t="shared" si="306"/>
        <v>0</v>
      </c>
      <c r="J75" s="104">
        <v>0</v>
      </c>
      <c r="K75" s="102">
        <f t="shared" si="307"/>
        <v>0</v>
      </c>
      <c r="L75" s="103">
        <v>0</v>
      </c>
      <c r="M75" s="100">
        <f t="shared" si="308"/>
        <v>0</v>
      </c>
      <c r="N75" s="104">
        <v>0</v>
      </c>
      <c r="O75" s="102">
        <f t="shared" si="309"/>
        <v>0</v>
      </c>
      <c r="P75" s="103">
        <v>0</v>
      </c>
      <c r="Q75" s="100">
        <f t="shared" si="310"/>
        <v>0</v>
      </c>
      <c r="R75" s="104">
        <v>0</v>
      </c>
      <c r="S75" s="102">
        <f t="shared" si="311"/>
        <v>0</v>
      </c>
      <c r="T75" s="103">
        <v>0</v>
      </c>
      <c r="U75" s="100">
        <f t="shared" si="312"/>
        <v>0</v>
      </c>
      <c r="V75" s="104">
        <v>0</v>
      </c>
      <c r="W75" s="102">
        <f t="shared" si="313"/>
        <v>0</v>
      </c>
      <c r="X75" s="103">
        <v>0</v>
      </c>
      <c r="Y75" s="100">
        <f t="shared" si="314"/>
        <v>0</v>
      </c>
      <c r="Z75" s="104">
        <v>0</v>
      </c>
      <c r="AA75" s="102">
        <f t="shared" si="315"/>
        <v>0</v>
      </c>
      <c r="AB75" s="103">
        <v>0</v>
      </c>
      <c r="AC75" s="100">
        <f t="shared" si="316"/>
        <v>0</v>
      </c>
      <c r="AD75" s="104">
        <v>0</v>
      </c>
      <c r="AE75" s="102">
        <f t="shared" si="317"/>
        <v>0</v>
      </c>
      <c r="AF75" s="103">
        <v>0</v>
      </c>
      <c r="AG75" s="100">
        <f t="shared" si="318"/>
        <v>0</v>
      </c>
      <c r="AH75" s="104">
        <v>0</v>
      </c>
      <c r="AI75" s="102">
        <f t="shared" si="319"/>
        <v>0</v>
      </c>
      <c r="AJ75" s="103">
        <v>0</v>
      </c>
      <c r="AK75" s="100">
        <f t="shared" si="320"/>
        <v>0</v>
      </c>
      <c r="AL75" s="104">
        <v>0</v>
      </c>
      <c r="AM75" s="102">
        <f t="shared" si="321"/>
        <v>0</v>
      </c>
      <c r="AN75" s="103">
        <v>0</v>
      </c>
      <c r="AO75" s="100">
        <f t="shared" si="322"/>
        <v>0</v>
      </c>
      <c r="AP75" s="104">
        <v>0</v>
      </c>
      <c r="AQ75" s="102">
        <f t="shared" si="323"/>
        <v>0</v>
      </c>
      <c r="AR75" s="103">
        <v>0</v>
      </c>
      <c r="AS75" s="100">
        <f t="shared" si="324"/>
        <v>0</v>
      </c>
      <c r="AT75" s="104">
        <v>0</v>
      </c>
      <c r="AU75" s="102">
        <f t="shared" si="325"/>
        <v>0</v>
      </c>
      <c r="AV75" s="103">
        <v>0</v>
      </c>
      <c r="AW75" s="100">
        <f t="shared" si="326"/>
        <v>0</v>
      </c>
      <c r="AX75" s="104">
        <v>0</v>
      </c>
      <c r="AY75" s="102">
        <f t="shared" si="327"/>
        <v>0</v>
      </c>
      <c r="AZ75" s="103">
        <v>0</v>
      </c>
      <c r="BA75" s="100">
        <f t="shared" si="328"/>
        <v>0</v>
      </c>
      <c r="BB75" s="104">
        <v>0</v>
      </c>
      <c r="BC75" s="102">
        <f t="shared" si="329"/>
        <v>0</v>
      </c>
      <c r="BD75" s="103">
        <v>0</v>
      </c>
      <c r="BE75" s="100">
        <f t="shared" si="330"/>
        <v>0</v>
      </c>
      <c r="BF75" s="104">
        <v>0</v>
      </c>
      <c r="BG75" s="102">
        <f t="shared" si="331"/>
        <v>0</v>
      </c>
      <c r="BH75" s="103">
        <v>0</v>
      </c>
      <c r="BI75" s="100">
        <f t="shared" si="332"/>
        <v>0</v>
      </c>
      <c r="BJ75" s="104">
        <v>0</v>
      </c>
      <c r="BK75" s="102">
        <f t="shared" si="333"/>
        <v>0</v>
      </c>
      <c r="BL75" s="103">
        <v>0</v>
      </c>
      <c r="BM75" s="100">
        <f t="shared" si="334"/>
        <v>0</v>
      </c>
      <c r="BN75" s="104">
        <v>0</v>
      </c>
      <c r="BO75" s="102">
        <f t="shared" si="335"/>
        <v>0</v>
      </c>
      <c r="BP75" s="103">
        <v>0</v>
      </c>
      <c r="BQ75" s="100">
        <f t="shared" si="336"/>
        <v>0</v>
      </c>
      <c r="BR75" s="104">
        <v>0</v>
      </c>
      <c r="BS75" s="102">
        <f t="shared" si="337"/>
        <v>0</v>
      </c>
      <c r="BT75" s="103">
        <v>0</v>
      </c>
      <c r="BU75" s="100">
        <f t="shared" si="338"/>
        <v>0</v>
      </c>
      <c r="BV75" s="104">
        <v>0</v>
      </c>
      <c r="BW75" s="102">
        <f t="shared" si="339"/>
        <v>0</v>
      </c>
      <c r="BX75" s="103">
        <v>0</v>
      </c>
      <c r="BY75" s="100">
        <f t="shared" si="340"/>
        <v>0</v>
      </c>
      <c r="BZ75" s="104">
        <v>0</v>
      </c>
      <c r="CA75" s="102">
        <f t="shared" si="341"/>
        <v>0</v>
      </c>
      <c r="CB75" s="103">
        <v>0</v>
      </c>
      <c r="CC75" s="100">
        <f t="shared" si="342"/>
        <v>0</v>
      </c>
      <c r="CD75" s="104">
        <v>0</v>
      </c>
      <c r="CE75" s="102">
        <f t="shared" si="343"/>
        <v>0</v>
      </c>
      <c r="CF75" s="103">
        <v>0</v>
      </c>
      <c r="CG75" s="100">
        <f t="shared" si="344"/>
        <v>0</v>
      </c>
      <c r="CH75" s="104">
        <v>0</v>
      </c>
      <c r="CI75" s="102">
        <f t="shared" si="345"/>
        <v>0</v>
      </c>
      <c r="CJ75" s="103">
        <v>0</v>
      </c>
      <c r="CK75" s="100">
        <f t="shared" si="346"/>
        <v>0</v>
      </c>
      <c r="CL75" s="104">
        <v>0</v>
      </c>
      <c r="CM75" s="102">
        <f t="shared" si="347"/>
        <v>0</v>
      </c>
      <c r="CN75" s="103">
        <v>0</v>
      </c>
      <c r="CO75" s="100">
        <f t="shared" si="348"/>
        <v>0</v>
      </c>
      <c r="CP75" s="104">
        <v>0</v>
      </c>
      <c r="CQ75" s="102">
        <f t="shared" si="349"/>
        <v>0</v>
      </c>
      <c r="CR75" s="103">
        <v>0</v>
      </c>
      <c r="CS75" s="100">
        <f t="shared" si="350"/>
        <v>0</v>
      </c>
      <c r="CT75" s="104">
        <v>0</v>
      </c>
      <c r="CU75" s="102">
        <f t="shared" si="351"/>
        <v>0</v>
      </c>
      <c r="CV75" s="103">
        <v>0</v>
      </c>
      <c r="CW75" s="100">
        <f t="shared" si="352"/>
        <v>0</v>
      </c>
      <c r="CX75" s="104">
        <v>0</v>
      </c>
      <c r="CZ75" s="235">
        <f t="shared" si="353"/>
        <v>0</v>
      </c>
      <c r="DA75" s="236">
        <f t="shared" si="354"/>
        <v>0</v>
      </c>
    </row>
    <row r="76" spans="1:105" s="180" customFormat="1" ht="8.4" x14ac:dyDescent="0.15">
      <c r="A76" s="106" t="s">
        <v>1135</v>
      </c>
      <c r="B76" s="107" t="str">
        <f>Orçamentária!D1038</f>
        <v>ESCAVAÇÕES REDE PLUVIAL</v>
      </c>
      <c r="C76" s="108">
        <f>Orçamentária!J1042</f>
        <v>0</v>
      </c>
      <c r="D76" s="108">
        <f>Orçamentária!K1042</f>
        <v>0</v>
      </c>
      <c r="E76" s="109">
        <f t="shared" si="355"/>
        <v>0</v>
      </c>
      <c r="F76" s="110" t="e">
        <f>+E76/E$97*100</f>
        <v>#DIV/0!</v>
      </c>
      <c r="G76" s="111">
        <f t="shared" si="305"/>
        <v>0</v>
      </c>
      <c r="H76" s="112">
        <v>0</v>
      </c>
      <c r="I76" s="113">
        <f t="shared" si="306"/>
        <v>0</v>
      </c>
      <c r="J76" s="114">
        <v>0</v>
      </c>
      <c r="K76" s="111">
        <f t="shared" si="307"/>
        <v>0</v>
      </c>
      <c r="L76" s="112">
        <v>0</v>
      </c>
      <c r="M76" s="113">
        <f t="shared" si="308"/>
        <v>0</v>
      </c>
      <c r="N76" s="114">
        <v>0</v>
      </c>
      <c r="O76" s="111">
        <f t="shared" si="309"/>
        <v>0</v>
      </c>
      <c r="P76" s="112">
        <v>0</v>
      </c>
      <c r="Q76" s="113">
        <f t="shared" si="310"/>
        <v>0</v>
      </c>
      <c r="R76" s="114">
        <v>0</v>
      </c>
      <c r="S76" s="111">
        <f t="shared" si="311"/>
        <v>0</v>
      </c>
      <c r="T76" s="112">
        <v>0</v>
      </c>
      <c r="U76" s="113">
        <f t="shared" si="312"/>
        <v>0</v>
      </c>
      <c r="V76" s="114">
        <v>0</v>
      </c>
      <c r="W76" s="111">
        <f t="shared" si="313"/>
        <v>0</v>
      </c>
      <c r="X76" s="112">
        <v>0</v>
      </c>
      <c r="Y76" s="113">
        <f t="shared" si="314"/>
        <v>0</v>
      </c>
      <c r="Z76" s="114">
        <v>0</v>
      </c>
      <c r="AA76" s="111">
        <f t="shared" si="315"/>
        <v>0</v>
      </c>
      <c r="AB76" s="112">
        <v>0</v>
      </c>
      <c r="AC76" s="113">
        <f t="shared" si="316"/>
        <v>0</v>
      </c>
      <c r="AD76" s="114">
        <v>0</v>
      </c>
      <c r="AE76" s="111">
        <f t="shared" si="317"/>
        <v>0</v>
      </c>
      <c r="AF76" s="112">
        <v>0</v>
      </c>
      <c r="AG76" s="113">
        <f t="shared" si="318"/>
        <v>0</v>
      </c>
      <c r="AH76" s="114">
        <v>0</v>
      </c>
      <c r="AI76" s="111">
        <f t="shared" si="319"/>
        <v>0</v>
      </c>
      <c r="AJ76" s="112">
        <v>0</v>
      </c>
      <c r="AK76" s="113">
        <f t="shared" si="320"/>
        <v>0</v>
      </c>
      <c r="AL76" s="114">
        <v>0</v>
      </c>
      <c r="AM76" s="111">
        <f t="shared" si="321"/>
        <v>0</v>
      </c>
      <c r="AN76" s="112">
        <v>0</v>
      </c>
      <c r="AO76" s="113">
        <f t="shared" si="322"/>
        <v>0</v>
      </c>
      <c r="AP76" s="114">
        <v>0</v>
      </c>
      <c r="AQ76" s="111">
        <f t="shared" si="323"/>
        <v>0</v>
      </c>
      <c r="AR76" s="112">
        <v>0</v>
      </c>
      <c r="AS76" s="113">
        <f t="shared" si="324"/>
        <v>0</v>
      </c>
      <c r="AT76" s="114">
        <v>0</v>
      </c>
      <c r="AU76" s="111">
        <f t="shared" si="325"/>
        <v>0</v>
      </c>
      <c r="AV76" s="112">
        <v>0</v>
      </c>
      <c r="AW76" s="113">
        <f t="shared" si="326"/>
        <v>0</v>
      </c>
      <c r="AX76" s="114">
        <v>0</v>
      </c>
      <c r="AY76" s="111">
        <f t="shared" si="327"/>
        <v>0</v>
      </c>
      <c r="AZ76" s="112">
        <v>0</v>
      </c>
      <c r="BA76" s="113">
        <f t="shared" si="328"/>
        <v>0</v>
      </c>
      <c r="BB76" s="114">
        <v>0</v>
      </c>
      <c r="BC76" s="111">
        <f t="shared" si="329"/>
        <v>0</v>
      </c>
      <c r="BD76" s="112">
        <v>0</v>
      </c>
      <c r="BE76" s="113">
        <f t="shared" si="330"/>
        <v>0</v>
      </c>
      <c r="BF76" s="114">
        <v>0</v>
      </c>
      <c r="BG76" s="111">
        <f t="shared" si="331"/>
        <v>0</v>
      </c>
      <c r="BH76" s="112">
        <v>0</v>
      </c>
      <c r="BI76" s="113">
        <f t="shared" si="332"/>
        <v>0</v>
      </c>
      <c r="BJ76" s="114">
        <v>0</v>
      </c>
      <c r="BK76" s="111">
        <f t="shared" si="333"/>
        <v>0</v>
      </c>
      <c r="BL76" s="112">
        <v>0</v>
      </c>
      <c r="BM76" s="113">
        <f t="shared" si="334"/>
        <v>0</v>
      </c>
      <c r="BN76" s="114">
        <v>0</v>
      </c>
      <c r="BO76" s="111">
        <f t="shared" si="335"/>
        <v>0</v>
      </c>
      <c r="BP76" s="112">
        <v>0</v>
      </c>
      <c r="BQ76" s="113">
        <f t="shared" si="336"/>
        <v>0</v>
      </c>
      <c r="BR76" s="114">
        <v>0</v>
      </c>
      <c r="BS76" s="111">
        <f t="shared" si="337"/>
        <v>0</v>
      </c>
      <c r="BT76" s="112">
        <v>0</v>
      </c>
      <c r="BU76" s="113">
        <f t="shared" si="338"/>
        <v>0</v>
      </c>
      <c r="BV76" s="114">
        <v>0</v>
      </c>
      <c r="BW76" s="111">
        <f t="shared" si="339"/>
        <v>0</v>
      </c>
      <c r="BX76" s="112">
        <v>0</v>
      </c>
      <c r="BY76" s="113">
        <f t="shared" si="340"/>
        <v>0</v>
      </c>
      <c r="BZ76" s="114">
        <v>0</v>
      </c>
      <c r="CA76" s="111">
        <f t="shared" si="341"/>
        <v>0</v>
      </c>
      <c r="CB76" s="112">
        <v>0</v>
      </c>
      <c r="CC76" s="113">
        <f t="shared" si="342"/>
        <v>0</v>
      </c>
      <c r="CD76" s="114">
        <v>0</v>
      </c>
      <c r="CE76" s="111">
        <f t="shared" si="343"/>
        <v>0</v>
      </c>
      <c r="CF76" s="112">
        <v>0</v>
      </c>
      <c r="CG76" s="113">
        <f t="shared" si="344"/>
        <v>0</v>
      </c>
      <c r="CH76" s="114">
        <v>0</v>
      </c>
      <c r="CI76" s="111">
        <f t="shared" si="345"/>
        <v>0</v>
      </c>
      <c r="CJ76" s="112">
        <v>0</v>
      </c>
      <c r="CK76" s="113">
        <f t="shared" si="346"/>
        <v>0</v>
      </c>
      <c r="CL76" s="114">
        <v>0</v>
      </c>
      <c r="CM76" s="111">
        <f t="shared" si="347"/>
        <v>0</v>
      </c>
      <c r="CN76" s="112">
        <v>0</v>
      </c>
      <c r="CO76" s="113">
        <f t="shared" si="348"/>
        <v>0</v>
      </c>
      <c r="CP76" s="114">
        <v>0</v>
      </c>
      <c r="CQ76" s="111">
        <f t="shared" si="349"/>
        <v>0</v>
      </c>
      <c r="CR76" s="112">
        <v>0</v>
      </c>
      <c r="CS76" s="113">
        <f t="shared" si="350"/>
        <v>0</v>
      </c>
      <c r="CT76" s="114">
        <v>0</v>
      </c>
      <c r="CU76" s="111">
        <f t="shared" si="351"/>
        <v>0</v>
      </c>
      <c r="CV76" s="112">
        <v>0</v>
      </c>
      <c r="CW76" s="113">
        <f t="shared" si="352"/>
        <v>0</v>
      </c>
      <c r="CX76" s="114">
        <v>0</v>
      </c>
      <c r="CZ76" s="235">
        <f t="shared" si="353"/>
        <v>0</v>
      </c>
      <c r="DA76" s="236">
        <f t="shared" si="354"/>
        <v>0</v>
      </c>
    </row>
    <row r="77" spans="1:105" s="299" customFormat="1" ht="18" customHeight="1" x14ac:dyDescent="0.15">
      <c r="A77" s="291">
        <v>12</v>
      </c>
      <c r="B77" s="292" t="str">
        <f>Orçamentária!D1046</f>
        <v>PPCI</v>
      </c>
      <c r="C77" s="293"/>
      <c r="D77" s="293"/>
      <c r="E77" s="294"/>
      <c r="F77" s="295"/>
      <c r="G77" s="296"/>
      <c r="H77" s="297"/>
      <c r="I77" s="293"/>
      <c r="J77" s="298"/>
      <c r="K77" s="296"/>
      <c r="L77" s="297"/>
      <c r="M77" s="293"/>
      <c r="N77" s="298"/>
      <c r="O77" s="296"/>
      <c r="P77" s="297"/>
      <c r="Q77" s="293"/>
      <c r="R77" s="298"/>
      <c r="S77" s="296"/>
      <c r="T77" s="297"/>
      <c r="U77" s="293"/>
      <c r="V77" s="298"/>
      <c r="W77" s="296"/>
      <c r="X77" s="297"/>
      <c r="Y77" s="293"/>
      <c r="Z77" s="298"/>
      <c r="AA77" s="296"/>
      <c r="AB77" s="297"/>
      <c r="AC77" s="293"/>
      <c r="AD77" s="298"/>
      <c r="AE77" s="296"/>
      <c r="AF77" s="297"/>
      <c r="AG77" s="293"/>
      <c r="AH77" s="298"/>
      <c r="AI77" s="296"/>
      <c r="AJ77" s="297"/>
      <c r="AK77" s="293"/>
      <c r="AL77" s="298"/>
      <c r="AM77" s="296"/>
      <c r="AN77" s="297"/>
      <c r="AO77" s="293"/>
      <c r="AP77" s="298"/>
      <c r="AQ77" s="296"/>
      <c r="AR77" s="297"/>
      <c r="AS77" s="293"/>
      <c r="AT77" s="298"/>
      <c r="AU77" s="296"/>
      <c r="AV77" s="297"/>
      <c r="AW77" s="293"/>
      <c r="AX77" s="298"/>
      <c r="AY77" s="296"/>
      <c r="AZ77" s="297"/>
      <c r="BA77" s="293"/>
      <c r="BB77" s="298"/>
      <c r="BC77" s="296"/>
      <c r="BD77" s="297"/>
      <c r="BE77" s="293"/>
      <c r="BF77" s="298"/>
      <c r="BG77" s="296"/>
      <c r="BH77" s="297"/>
      <c r="BI77" s="293"/>
      <c r="BJ77" s="298"/>
      <c r="BK77" s="296"/>
      <c r="BL77" s="297"/>
      <c r="BM77" s="293"/>
      <c r="BN77" s="298"/>
      <c r="BO77" s="296"/>
      <c r="BP77" s="297"/>
      <c r="BQ77" s="293"/>
      <c r="BR77" s="298"/>
      <c r="BS77" s="296"/>
      <c r="BT77" s="297"/>
      <c r="BU77" s="293"/>
      <c r="BV77" s="298"/>
      <c r="BW77" s="296"/>
      <c r="BX77" s="297"/>
      <c r="BY77" s="293"/>
      <c r="BZ77" s="298"/>
      <c r="CA77" s="296"/>
      <c r="CB77" s="297"/>
      <c r="CC77" s="293"/>
      <c r="CD77" s="298"/>
      <c r="CE77" s="296"/>
      <c r="CF77" s="297"/>
      <c r="CG77" s="293"/>
      <c r="CH77" s="298"/>
      <c r="CI77" s="296"/>
      <c r="CJ77" s="297"/>
      <c r="CK77" s="293"/>
      <c r="CL77" s="298"/>
      <c r="CM77" s="296"/>
      <c r="CN77" s="297"/>
      <c r="CO77" s="293"/>
      <c r="CP77" s="298"/>
      <c r="CQ77" s="296"/>
      <c r="CR77" s="297"/>
      <c r="CS77" s="293"/>
      <c r="CT77" s="298"/>
      <c r="CU77" s="296"/>
      <c r="CV77" s="297"/>
      <c r="CW77" s="293"/>
      <c r="CX77" s="298"/>
      <c r="CZ77" s="289"/>
      <c r="DA77" s="290"/>
    </row>
    <row r="78" spans="1:105" s="180" customFormat="1" ht="8.4" x14ac:dyDescent="0.15">
      <c r="A78" s="106" t="s">
        <v>106</v>
      </c>
      <c r="B78" s="107" t="str">
        <f>Orçamentária!D1047</f>
        <v>SINALIZAÇÃO DE EMERGÊNCIA - GERAL</v>
      </c>
      <c r="C78" s="108">
        <f>Orçamentária!J1065</f>
        <v>0</v>
      </c>
      <c r="D78" s="108">
        <f>Orçamentária!K1065</f>
        <v>0</v>
      </c>
      <c r="E78" s="109">
        <f t="shared" si="355"/>
        <v>0</v>
      </c>
      <c r="F78" s="110" t="e">
        <f>+E78/E$97*100</f>
        <v>#DIV/0!</v>
      </c>
      <c r="G78" s="111">
        <f t="shared" si="305"/>
        <v>0</v>
      </c>
      <c r="H78" s="112">
        <v>0</v>
      </c>
      <c r="I78" s="113">
        <f t="shared" si="306"/>
        <v>0</v>
      </c>
      <c r="J78" s="114">
        <v>0</v>
      </c>
      <c r="K78" s="111">
        <f t="shared" si="307"/>
        <v>0</v>
      </c>
      <c r="L78" s="112">
        <v>0</v>
      </c>
      <c r="M78" s="113">
        <f t="shared" si="308"/>
        <v>0</v>
      </c>
      <c r="N78" s="114">
        <v>0</v>
      </c>
      <c r="O78" s="111">
        <f t="shared" si="309"/>
        <v>0</v>
      </c>
      <c r="P78" s="112">
        <v>0</v>
      </c>
      <c r="Q78" s="113">
        <f t="shared" si="310"/>
        <v>0</v>
      </c>
      <c r="R78" s="114">
        <v>0</v>
      </c>
      <c r="S78" s="111">
        <f t="shared" si="311"/>
        <v>0</v>
      </c>
      <c r="T78" s="112">
        <v>0</v>
      </c>
      <c r="U78" s="113">
        <f t="shared" si="312"/>
        <v>0</v>
      </c>
      <c r="V78" s="114">
        <v>0</v>
      </c>
      <c r="W78" s="111">
        <f t="shared" si="313"/>
        <v>0</v>
      </c>
      <c r="X78" s="112">
        <v>0</v>
      </c>
      <c r="Y78" s="113">
        <f t="shared" si="314"/>
        <v>0</v>
      </c>
      <c r="Z78" s="114">
        <v>0</v>
      </c>
      <c r="AA78" s="111">
        <f t="shared" si="315"/>
        <v>0</v>
      </c>
      <c r="AB78" s="112">
        <v>0</v>
      </c>
      <c r="AC78" s="113">
        <f t="shared" si="316"/>
        <v>0</v>
      </c>
      <c r="AD78" s="114">
        <v>0</v>
      </c>
      <c r="AE78" s="111">
        <f t="shared" si="317"/>
        <v>0</v>
      </c>
      <c r="AF78" s="112">
        <v>0</v>
      </c>
      <c r="AG78" s="113">
        <f t="shared" si="318"/>
        <v>0</v>
      </c>
      <c r="AH78" s="114">
        <v>0</v>
      </c>
      <c r="AI78" s="111">
        <f t="shared" si="319"/>
        <v>0</v>
      </c>
      <c r="AJ78" s="112">
        <v>0</v>
      </c>
      <c r="AK78" s="113">
        <f t="shared" si="320"/>
        <v>0</v>
      </c>
      <c r="AL78" s="114">
        <v>0</v>
      </c>
      <c r="AM78" s="111">
        <f t="shared" si="321"/>
        <v>0</v>
      </c>
      <c r="AN78" s="112">
        <v>0</v>
      </c>
      <c r="AO78" s="113">
        <f t="shared" si="322"/>
        <v>0</v>
      </c>
      <c r="AP78" s="114">
        <v>0</v>
      </c>
      <c r="AQ78" s="111">
        <f t="shared" si="323"/>
        <v>0</v>
      </c>
      <c r="AR78" s="112">
        <v>0</v>
      </c>
      <c r="AS78" s="113">
        <f t="shared" si="324"/>
        <v>0</v>
      </c>
      <c r="AT78" s="114">
        <v>0</v>
      </c>
      <c r="AU78" s="111">
        <f t="shared" si="325"/>
        <v>0</v>
      </c>
      <c r="AV78" s="112">
        <v>0</v>
      </c>
      <c r="AW78" s="113">
        <f t="shared" si="326"/>
        <v>0</v>
      </c>
      <c r="AX78" s="114">
        <v>0</v>
      </c>
      <c r="AY78" s="111">
        <f t="shared" si="327"/>
        <v>0</v>
      </c>
      <c r="AZ78" s="112">
        <v>0</v>
      </c>
      <c r="BA78" s="113">
        <f t="shared" si="328"/>
        <v>0</v>
      </c>
      <c r="BB78" s="114">
        <v>0</v>
      </c>
      <c r="BC78" s="111">
        <f t="shared" si="329"/>
        <v>0</v>
      </c>
      <c r="BD78" s="112">
        <v>0</v>
      </c>
      <c r="BE78" s="113">
        <f t="shared" si="330"/>
        <v>0</v>
      </c>
      <c r="BF78" s="114">
        <v>0</v>
      </c>
      <c r="BG78" s="111">
        <f t="shared" si="331"/>
        <v>0</v>
      </c>
      <c r="BH78" s="112">
        <v>0</v>
      </c>
      <c r="BI78" s="113">
        <f t="shared" si="332"/>
        <v>0</v>
      </c>
      <c r="BJ78" s="114">
        <v>0</v>
      </c>
      <c r="BK78" s="111">
        <f t="shared" si="333"/>
        <v>0</v>
      </c>
      <c r="BL78" s="112">
        <v>0</v>
      </c>
      <c r="BM78" s="113">
        <f t="shared" si="334"/>
        <v>0</v>
      </c>
      <c r="BN78" s="114">
        <v>0</v>
      </c>
      <c r="BO78" s="111">
        <f t="shared" si="335"/>
        <v>0</v>
      </c>
      <c r="BP78" s="112">
        <v>0</v>
      </c>
      <c r="BQ78" s="113">
        <f t="shared" si="336"/>
        <v>0</v>
      </c>
      <c r="BR78" s="114">
        <v>0</v>
      </c>
      <c r="BS78" s="111">
        <f t="shared" si="337"/>
        <v>0</v>
      </c>
      <c r="BT78" s="112">
        <v>0</v>
      </c>
      <c r="BU78" s="113">
        <f t="shared" si="338"/>
        <v>0</v>
      </c>
      <c r="BV78" s="114">
        <v>0</v>
      </c>
      <c r="BW78" s="111">
        <f t="shared" si="339"/>
        <v>0</v>
      </c>
      <c r="BX78" s="112">
        <v>0</v>
      </c>
      <c r="BY78" s="113">
        <f t="shared" si="340"/>
        <v>0</v>
      </c>
      <c r="BZ78" s="114">
        <v>0</v>
      </c>
      <c r="CA78" s="111">
        <f t="shared" si="341"/>
        <v>0</v>
      </c>
      <c r="CB78" s="112">
        <v>0</v>
      </c>
      <c r="CC78" s="113">
        <f t="shared" si="342"/>
        <v>0</v>
      </c>
      <c r="CD78" s="114">
        <v>0</v>
      </c>
      <c r="CE78" s="111">
        <f t="shared" si="343"/>
        <v>0</v>
      </c>
      <c r="CF78" s="112">
        <v>0</v>
      </c>
      <c r="CG78" s="113">
        <f t="shared" si="344"/>
        <v>0</v>
      </c>
      <c r="CH78" s="114">
        <v>0</v>
      </c>
      <c r="CI78" s="111">
        <f t="shared" si="345"/>
        <v>0</v>
      </c>
      <c r="CJ78" s="112">
        <v>0</v>
      </c>
      <c r="CK78" s="113">
        <f t="shared" si="346"/>
        <v>0</v>
      </c>
      <c r="CL78" s="114">
        <v>0</v>
      </c>
      <c r="CM78" s="111">
        <f t="shared" si="347"/>
        <v>0</v>
      </c>
      <c r="CN78" s="112">
        <v>0</v>
      </c>
      <c r="CO78" s="113">
        <f t="shared" si="348"/>
        <v>0</v>
      </c>
      <c r="CP78" s="114">
        <v>0</v>
      </c>
      <c r="CQ78" s="111">
        <f t="shared" si="349"/>
        <v>0</v>
      </c>
      <c r="CR78" s="112">
        <v>0</v>
      </c>
      <c r="CS78" s="113">
        <f t="shared" si="350"/>
        <v>0</v>
      </c>
      <c r="CT78" s="114">
        <v>0</v>
      </c>
      <c r="CU78" s="111">
        <f t="shared" si="351"/>
        <v>0</v>
      </c>
      <c r="CV78" s="112">
        <v>0</v>
      </c>
      <c r="CW78" s="113">
        <f t="shared" si="352"/>
        <v>0</v>
      </c>
      <c r="CX78" s="114">
        <v>0</v>
      </c>
      <c r="CZ78" s="235">
        <f t="shared" si="353"/>
        <v>0</v>
      </c>
      <c r="DA78" s="236">
        <f t="shared" si="354"/>
        <v>0</v>
      </c>
    </row>
    <row r="79" spans="1:105" s="105" customFormat="1" ht="8.4" x14ac:dyDescent="0.15">
      <c r="A79" s="98" t="s">
        <v>108</v>
      </c>
      <c r="B79" s="99" t="str">
        <f>Orçamentária!D1068</f>
        <v>DISPOSITIVOS ELÉTRICOS ALARME DE INCÊNDIO</v>
      </c>
      <c r="C79" s="100">
        <f>Orçamentária!J1074</f>
        <v>0</v>
      </c>
      <c r="D79" s="100">
        <f>Orçamentária!K1074</f>
        <v>0</v>
      </c>
      <c r="E79" s="101">
        <f t="shared" si="355"/>
        <v>0</v>
      </c>
      <c r="F79" s="213" t="e">
        <f>+E79/E$97*100</f>
        <v>#DIV/0!</v>
      </c>
      <c r="G79" s="102">
        <f t="shared" si="305"/>
        <v>0</v>
      </c>
      <c r="H79" s="103">
        <v>0</v>
      </c>
      <c r="I79" s="100">
        <f t="shared" si="306"/>
        <v>0</v>
      </c>
      <c r="J79" s="104">
        <v>0</v>
      </c>
      <c r="K79" s="102">
        <f t="shared" si="307"/>
        <v>0</v>
      </c>
      <c r="L79" s="103">
        <v>0</v>
      </c>
      <c r="M79" s="100">
        <f t="shared" si="308"/>
        <v>0</v>
      </c>
      <c r="N79" s="104">
        <v>0</v>
      </c>
      <c r="O79" s="102">
        <f t="shared" si="309"/>
        <v>0</v>
      </c>
      <c r="P79" s="103">
        <v>0</v>
      </c>
      <c r="Q79" s="100">
        <f t="shared" si="310"/>
        <v>0</v>
      </c>
      <c r="R79" s="104">
        <v>0</v>
      </c>
      <c r="S79" s="102">
        <f t="shared" si="311"/>
        <v>0</v>
      </c>
      <c r="T79" s="103">
        <v>0</v>
      </c>
      <c r="U79" s="100">
        <f t="shared" si="312"/>
        <v>0</v>
      </c>
      <c r="V79" s="104">
        <v>0</v>
      </c>
      <c r="W79" s="102">
        <f t="shared" si="313"/>
        <v>0</v>
      </c>
      <c r="X79" s="103">
        <v>0</v>
      </c>
      <c r="Y79" s="100">
        <f t="shared" si="314"/>
        <v>0</v>
      </c>
      <c r="Z79" s="104">
        <v>0</v>
      </c>
      <c r="AA79" s="102">
        <f t="shared" si="315"/>
        <v>0</v>
      </c>
      <c r="AB79" s="103">
        <v>0</v>
      </c>
      <c r="AC79" s="100">
        <f t="shared" si="316"/>
        <v>0</v>
      </c>
      <c r="AD79" s="104">
        <v>0</v>
      </c>
      <c r="AE79" s="102">
        <f t="shared" si="317"/>
        <v>0</v>
      </c>
      <c r="AF79" s="103">
        <v>0</v>
      </c>
      <c r="AG79" s="100">
        <f t="shared" si="318"/>
        <v>0</v>
      </c>
      <c r="AH79" s="104">
        <v>0</v>
      </c>
      <c r="AI79" s="102">
        <f t="shared" si="319"/>
        <v>0</v>
      </c>
      <c r="AJ79" s="103">
        <v>0</v>
      </c>
      <c r="AK79" s="100">
        <f t="shared" si="320"/>
        <v>0</v>
      </c>
      <c r="AL79" s="104">
        <v>0</v>
      </c>
      <c r="AM79" s="102">
        <f t="shared" si="321"/>
        <v>0</v>
      </c>
      <c r="AN79" s="103">
        <v>0</v>
      </c>
      <c r="AO79" s="100">
        <f t="shared" si="322"/>
        <v>0</v>
      </c>
      <c r="AP79" s="104">
        <v>0</v>
      </c>
      <c r="AQ79" s="102">
        <f t="shared" si="323"/>
        <v>0</v>
      </c>
      <c r="AR79" s="103">
        <v>0</v>
      </c>
      <c r="AS79" s="100">
        <f t="shared" si="324"/>
        <v>0</v>
      </c>
      <c r="AT79" s="104">
        <v>0</v>
      </c>
      <c r="AU79" s="102">
        <f t="shared" si="325"/>
        <v>0</v>
      </c>
      <c r="AV79" s="103">
        <v>0</v>
      </c>
      <c r="AW79" s="100">
        <f t="shared" si="326"/>
        <v>0</v>
      </c>
      <c r="AX79" s="104">
        <v>0</v>
      </c>
      <c r="AY79" s="102">
        <f t="shared" si="327"/>
        <v>0</v>
      </c>
      <c r="AZ79" s="103">
        <v>0</v>
      </c>
      <c r="BA79" s="100">
        <f t="shared" si="328"/>
        <v>0</v>
      </c>
      <c r="BB79" s="104">
        <v>0</v>
      </c>
      <c r="BC79" s="102">
        <f t="shared" si="329"/>
        <v>0</v>
      </c>
      <c r="BD79" s="103">
        <v>0</v>
      </c>
      <c r="BE79" s="100">
        <f t="shared" si="330"/>
        <v>0</v>
      </c>
      <c r="BF79" s="104">
        <v>0</v>
      </c>
      <c r="BG79" s="102">
        <f t="shared" si="331"/>
        <v>0</v>
      </c>
      <c r="BH79" s="103">
        <v>0</v>
      </c>
      <c r="BI79" s="100">
        <f t="shared" si="332"/>
        <v>0</v>
      </c>
      <c r="BJ79" s="104">
        <v>0</v>
      </c>
      <c r="BK79" s="102">
        <f t="shared" si="333"/>
        <v>0</v>
      </c>
      <c r="BL79" s="103">
        <v>0</v>
      </c>
      <c r="BM79" s="100">
        <f t="shared" si="334"/>
        <v>0</v>
      </c>
      <c r="BN79" s="104">
        <v>0</v>
      </c>
      <c r="BO79" s="102">
        <f t="shared" si="335"/>
        <v>0</v>
      </c>
      <c r="BP79" s="103">
        <v>0</v>
      </c>
      <c r="BQ79" s="100">
        <f t="shared" si="336"/>
        <v>0</v>
      </c>
      <c r="BR79" s="104">
        <v>0</v>
      </c>
      <c r="BS79" s="102">
        <f t="shared" si="337"/>
        <v>0</v>
      </c>
      <c r="BT79" s="103">
        <v>0</v>
      </c>
      <c r="BU79" s="100">
        <f t="shared" si="338"/>
        <v>0</v>
      </c>
      <c r="BV79" s="104">
        <v>0</v>
      </c>
      <c r="BW79" s="102">
        <f t="shared" si="339"/>
        <v>0</v>
      </c>
      <c r="BX79" s="103">
        <v>0</v>
      </c>
      <c r="BY79" s="100">
        <f t="shared" si="340"/>
        <v>0</v>
      </c>
      <c r="BZ79" s="104">
        <v>0</v>
      </c>
      <c r="CA79" s="102">
        <f t="shared" si="341"/>
        <v>0</v>
      </c>
      <c r="CB79" s="103">
        <v>0</v>
      </c>
      <c r="CC79" s="100">
        <f t="shared" si="342"/>
        <v>0</v>
      </c>
      <c r="CD79" s="104">
        <v>0</v>
      </c>
      <c r="CE79" s="102">
        <f t="shared" si="343"/>
        <v>0</v>
      </c>
      <c r="CF79" s="103">
        <v>0</v>
      </c>
      <c r="CG79" s="100">
        <f t="shared" si="344"/>
        <v>0</v>
      </c>
      <c r="CH79" s="104">
        <v>0</v>
      </c>
      <c r="CI79" s="102">
        <f t="shared" si="345"/>
        <v>0</v>
      </c>
      <c r="CJ79" s="103">
        <v>0</v>
      </c>
      <c r="CK79" s="100">
        <f t="shared" si="346"/>
        <v>0</v>
      </c>
      <c r="CL79" s="104">
        <v>0</v>
      </c>
      <c r="CM79" s="102">
        <f t="shared" si="347"/>
        <v>0</v>
      </c>
      <c r="CN79" s="103">
        <v>0</v>
      </c>
      <c r="CO79" s="100">
        <f t="shared" si="348"/>
        <v>0</v>
      </c>
      <c r="CP79" s="104">
        <v>0</v>
      </c>
      <c r="CQ79" s="102">
        <f t="shared" si="349"/>
        <v>0</v>
      </c>
      <c r="CR79" s="103">
        <v>0</v>
      </c>
      <c r="CS79" s="100">
        <f t="shared" si="350"/>
        <v>0</v>
      </c>
      <c r="CT79" s="104">
        <v>0</v>
      </c>
      <c r="CU79" s="102">
        <f t="shared" si="351"/>
        <v>0</v>
      </c>
      <c r="CV79" s="103">
        <v>0</v>
      </c>
      <c r="CW79" s="100">
        <f t="shared" si="352"/>
        <v>0</v>
      </c>
      <c r="CX79" s="104">
        <v>0</v>
      </c>
      <c r="CZ79" s="235">
        <f t="shared" si="353"/>
        <v>0</v>
      </c>
      <c r="DA79" s="236">
        <f t="shared" si="354"/>
        <v>0</v>
      </c>
    </row>
    <row r="80" spans="1:105" s="180" customFormat="1" ht="8.4" x14ac:dyDescent="0.15">
      <c r="A80" s="106" t="s">
        <v>210</v>
      </c>
      <c r="B80" s="107" t="str">
        <f>Orçamentária!D1077</f>
        <v>ILUMINAÇÃO DE EMERGÊNCIA</v>
      </c>
      <c r="C80" s="108">
        <f>Orçamentária!J1080</f>
        <v>0</v>
      </c>
      <c r="D80" s="108">
        <f>Orçamentária!K1080</f>
        <v>0</v>
      </c>
      <c r="E80" s="109">
        <f t="shared" si="355"/>
        <v>0</v>
      </c>
      <c r="F80" s="110" t="e">
        <f>+E80/E87*100</f>
        <v>#DIV/0!</v>
      </c>
      <c r="G80" s="111">
        <f t="shared" si="305"/>
        <v>0</v>
      </c>
      <c r="H80" s="112">
        <v>0</v>
      </c>
      <c r="I80" s="113">
        <f t="shared" si="306"/>
        <v>0</v>
      </c>
      <c r="J80" s="114">
        <v>0</v>
      </c>
      <c r="K80" s="111">
        <f t="shared" si="307"/>
        <v>0</v>
      </c>
      <c r="L80" s="112">
        <v>0</v>
      </c>
      <c r="M80" s="113">
        <f t="shared" si="308"/>
        <v>0</v>
      </c>
      <c r="N80" s="114">
        <v>0</v>
      </c>
      <c r="O80" s="111">
        <f t="shared" si="309"/>
        <v>0</v>
      </c>
      <c r="P80" s="112">
        <v>0</v>
      </c>
      <c r="Q80" s="113">
        <f t="shared" si="310"/>
        <v>0</v>
      </c>
      <c r="R80" s="114">
        <v>0</v>
      </c>
      <c r="S80" s="111">
        <f t="shared" si="311"/>
        <v>0</v>
      </c>
      <c r="T80" s="112">
        <v>0</v>
      </c>
      <c r="U80" s="113">
        <f t="shared" si="312"/>
        <v>0</v>
      </c>
      <c r="V80" s="114">
        <v>0</v>
      </c>
      <c r="W80" s="111">
        <f t="shared" si="313"/>
        <v>0</v>
      </c>
      <c r="X80" s="112">
        <v>0</v>
      </c>
      <c r="Y80" s="113">
        <f t="shared" si="314"/>
        <v>0</v>
      </c>
      <c r="Z80" s="114">
        <v>0</v>
      </c>
      <c r="AA80" s="111">
        <f t="shared" si="315"/>
        <v>0</v>
      </c>
      <c r="AB80" s="112">
        <v>0</v>
      </c>
      <c r="AC80" s="113">
        <f t="shared" si="316"/>
        <v>0</v>
      </c>
      <c r="AD80" s="114">
        <v>0</v>
      </c>
      <c r="AE80" s="111">
        <f t="shared" si="317"/>
        <v>0</v>
      </c>
      <c r="AF80" s="112">
        <v>0</v>
      </c>
      <c r="AG80" s="113">
        <f t="shared" si="318"/>
        <v>0</v>
      </c>
      <c r="AH80" s="114">
        <v>0</v>
      </c>
      <c r="AI80" s="111">
        <f t="shared" si="319"/>
        <v>0</v>
      </c>
      <c r="AJ80" s="112">
        <v>0</v>
      </c>
      <c r="AK80" s="113">
        <f t="shared" si="320"/>
        <v>0</v>
      </c>
      <c r="AL80" s="114">
        <v>0</v>
      </c>
      <c r="AM80" s="111">
        <f t="shared" si="321"/>
        <v>0</v>
      </c>
      <c r="AN80" s="112">
        <v>0</v>
      </c>
      <c r="AO80" s="113">
        <f t="shared" si="322"/>
        <v>0</v>
      </c>
      <c r="AP80" s="114">
        <v>0</v>
      </c>
      <c r="AQ80" s="111">
        <f t="shared" si="323"/>
        <v>0</v>
      </c>
      <c r="AR80" s="112">
        <v>0</v>
      </c>
      <c r="AS80" s="113">
        <f t="shared" si="324"/>
        <v>0</v>
      </c>
      <c r="AT80" s="114">
        <v>0</v>
      </c>
      <c r="AU80" s="111">
        <f t="shared" si="325"/>
        <v>0</v>
      </c>
      <c r="AV80" s="112">
        <v>0</v>
      </c>
      <c r="AW80" s="113">
        <f t="shared" si="326"/>
        <v>0</v>
      </c>
      <c r="AX80" s="114">
        <v>0</v>
      </c>
      <c r="AY80" s="111">
        <f t="shared" si="327"/>
        <v>0</v>
      </c>
      <c r="AZ80" s="112">
        <v>0</v>
      </c>
      <c r="BA80" s="113">
        <f t="shared" si="328"/>
        <v>0</v>
      </c>
      <c r="BB80" s="114">
        <v>0</v>
      </c>
      <c r="BC80" s="111">
        <f t="shared" si="329"/>
        <v>0</v>
      </c>
      <c r="BD80" s="112">
        <v>0</v>
      </c>
      <c r="BE80" s="113">
        <f t="shared" si="330"/>
        <v>0</v>
      </c>
      <c r="BF80" s="114">
        <v>0</v>
      </c>
      <c r="BG80" s="111">
        <f t="shared" si="331"/>
        <v>0</v>
      </c>
      <c r="BH80" s="112">
        <v>0</v>
      </c>
      <c r="BI80" s="113">
        <f t="shared" si="332"/>
        <v>0</v>
      </c>
      <c r="BJ80" s="114">
        <v>0</v>
      </c>
      <c r="BK80" s="111">
        <f t="shared" si="333"/>
        <v>0</v>
      </c>
      <c r="BL80" s="112">
        <v>0</v>
      </c>
      <c r="BM80" s="113">
        <f t="shared" si="334"/>
        <v>0</v>
      </c>
      <c r="BN80" s="114">
        <v>0</v>
      </c>
      <c r="BO80" s="111">
        <f t="shared" si="335"/>
        <v>0</v>
      </c>
      <c r="BP80" s="112">
        <v>0</v>
      </c>
      <c r="BQ80" s="113">
        <f t="shared" si="336"/>
        <v>0</v>
      </c>
      <c r="BR80" s="114">
        <v>0</v>
      </c>
      <c r="BS80" s="111">
        <f t="shared" si="337"/>
        <v>0</v>
      </c>
      <c r="BT80" s="112">
        <v>0</v>
      </c>
      <c r="BU80" s="113">
        <f t="shared" si="338"/>
        <v>0</v>
      </c>
      <c r="BV80" s="114">
        <v>0</v>
      </c>
      <c r="BW80" s="111">
        <f t="shared" si="339"/>
        <v>0</v>
      </c>
      <c r="BX80" s="112">
        <v>0</v>
      </c>
      <c r="BY80" s="113">
        <f t="shared" si="340"/>
        <v>0</v>
      </c>
      <c r="BZ80" s="114">
        <v>0</v>
      </c>
      <c r="CA80" s="111">
        <f t="shared" si="341"/>
        <v>0</v>
      </c>
      <c r="CB80" s="112">
        <v>0</v>
      </c>
      <c r="CC80" s="113">
        <f t="shared" si="342"/>
        <v>0</v>
      </c>
      <c r="CD80" s="114">
        <v>0</v>
      </c>
      <c r="CE80" s="111">
        <f t="shared" si="343"/>
        <v>0</v>
      </c>
      <c r="CF80" s="112">
        <v>0</v>
      </c>
      <c r="CG80" s="113">
        <f t="shared" si="344"/>
        <v>0</v>
      </c>
      <c r="CH80" s="114">
        <v>0</v>
      </c>
      <c r="CI80" s="111">
        <f t="shared" si="345"/>
        <v>0</v>
      </c>
      <c r="CJ80" s="112">
        <v>0</v>
      </c>
      <c r="CK80" s="113">
        <f t="shared" si="346"/>
        <v>0</v>
      </c>
      <c r="CL80" s="114">
        <v>0</v>
      </c>
      <c r="CM80" s="111">
        <f t="shared" si="347"/>
        <v>0</v>
      </c>
      <c r="CN80" s="112">
        <v>0</v>
      </c>
      <c r="CO80" s="113">
        <f t="shared" si="348"/>
        <v>0</v>
      </c>
      <c r="CP80" s="114">
        <v>0</v>
      </c>
      <c r="CQ80" s="111">
        <f t="shared" si="349"/>
        <v>0</v>
      </c>
      <c r="CR80" s="112">
        <v>0</v>
      </c>
      <c r="CS80" s="113">
        <f t="shared" si="350"/>
        <v>0</v>
      </c>
      <c r="CT80" s="114">
        <v>0</v>
      </c>
      <c r="CU80" s="111">
        <f t="shared" si="351"/>
        <v>0</v>
      </c>
      <c r="CV80" s="112">
        <v>0</v>
      </c>
      <c r="CW80" s="113">
        <f t="shared" si="352"/>
        <v>0</v>
      </c>
      <c r="CX80" s="114">
        <v>0</v>
      </c>
      <c r="CZ80" s="235">
        <f t="shared" si="353"/>
        <v>0</v>
      </c>
      <c r="DA80" s="236">
        <f t="shared" si="354"/>
        <v>0</v>
      </c>
    </row>
    <row r="81" spans="1:105" s="105" customFormat="1" ht="8.4" x14ac:dyDescent="0.15">
      <c r="A81" s="98" t="s">
        <v>597</v>
      </c>
      <c r="B81" s="99" t="str">
        <f>Orçamentária!D1083</f>
        <v>EXTINTORES DE INCÊNDIO</v>
      </c>
      <c r="C81" s="100">
        <f>Orçamentária!J1086</f>
        <v>0</v>
      </c>
      <c r="D81" s="100">
        <f>Orçamentária!K1086</f>
        <v>0</v>
      </c>
      <c r="E81" s="101">
        <f t="shared" si="355"/>
        <v>0</v>
      </c>
      <c r="F81" s="213" t="e">
        <f>+E81/E$97*100</f>
        <v>#DIV/0!</v>
      </c>
      <c r="G81" s="102">
        <f t="shared" si="305"/>
        <v>0</v>
      </c>
      <c r="H81" s="103">
        <v>0</v>
      </c>
      <c r="I81" s="100">
        <f t="shared" si="306"/>
        <v>0</v>
      </c>
      <c r="J81" s="104">
        <v>0</v>
      </c>
      <c r="K81" s="102">
        <f t="shared" si="307"/>
        <v>0</v>
      </c>
      <c r="L81" s="103">
        <v>0</v>
      </c>
      <c r="M81" s="100">
        <f t="shared" si="308"/>
        <v>0</v>
      </c>
      <c r="N81" s="104">
        <v>0</v>
      </c>
      <c r="O81" s="102">
        <f t="shared" si="309"/>
        <v>0</v>
      </c>
      <c r="P81" s="103">
        <v>0</v>
      </c>
      <c r="Q81" s="100">
        <f t="shared" si="310"/>
        <v>0</v>
      </c>
      <c r="R81" s="104">
        <v>0</v>
      </c>
      <c r="S81" s="102">
        <f t="shared" si="311"/>
        <v>0</v>
      </c>
      <c r="T81" s="103">
        <v>0</v>
      </c>
      <c r="U81" s="100">
        <f t="shared" si="312"/>
        <v>0</v>
      </c>
      <c r="V81" s="104">
        <v>0</v>
      </c>
      <c r="W81" s="102">
        <f t="shared" si="313"/>
        <v>0</v>
      </c>
      <c r="X81" s="103">
        <v>0</v>
      </c>
      <c r="Y81" s="100">
        <f t="shared" si="314"/>
        <v>0</v>
      </c>
      <c r="Z81" s="104">
        <v>0</v>
      </c>
      <c r="AA81" s="102">
        <f t="shared" si="315"/>
        <v>0</v>
      </c>
      <c r="AB81" s="103">
        <v>0</v>
      </c>
      <c r="AC81" s="100">
        <f t="shared" si="316"/>
        <v>0</v>
      </c>
      <c r="AD81" s="104">
        <v>0</v>
      </c>
      <c r="AE81" s="102">
        <f t="shared" si="317"/>
        <v>0</v>
      </c>
      <c r="AF81" s="103">
        <v>0</v>
      </c>
      <c r="AG81" s="100">
        <f t="shared" si="318"/>
        <v>0</v>
      </c>
      <c r="AH81" s="104">
        <v>0</v>
      </c>
      <c r="AI81" s="102">
        <f t="shared" si="319"/>
        <v>0</v>
      </c>
      <c r="AJ81" s="103">
        <v>0</v>
      </c>
      <c r="AK81" s="100">
        <f t="shared" si="320"/>
        <v>0</v>
      </c>
      <c r="AL81" s="104">
        <v>0</v>
      </c>
      <c r="AM81" s="102">
        <f t="shared" si="321"/>
        <v>0</v>
      </c>
      <c r="AN81" s="103">
        <v>0</v>
      </c>
      <c r="AO81" s="100">
        <f t="shared" si="322"/>
        <v>0</v>
      </c>
      <c r="AP81" s="104">
        <v>0</v>
      </c>
      <c r="AQ81" s="102">
        <f t="shared" si="323"/>
        <v>0</v>
      </c>
      <c r="AR81" s="103">
        <v>0</v>
      </c>
      <c r="AS81" s="100">
        <f t="shared" si="324"/>
        <v>0</v>
      </c>
      <c r="AT81" s="104">
        <v>0</v>
      </c>
      <c r="AU81" s="102">
        <f t="shared" si="325"/>
        <v>0</v>
      </c>
      <c r="AV81" s="103">
        <v>0</v>
      </c>
      <c r="AW81" s="100">
        <f t="shared" si="326"/>
        <v>0</v>
      </c>
      <c r="AX81" s="104">
        <v>0</v>
      </c>
      <c r="AY81" s="102">
        <f t="shared" si="327"/>
        <v>0</v>
      </c>
      <c r="AZ81" s="103">
        <v>0</v>
      </c>
      <c r="BA81" s="100">
        <f t="shared" si="328"/>
        <v>0</v>
      </c>
      <c r="BB81" s="104">
        <v>0</v>
      </c>
      <c r="BC81" s="102">
        <f t="shared" si="329"/>
        <v>0</v>
      </c>
      <c r="BD81" s="103">
        <v>0</v>
      </c>
      <c r="BE81" s="100">
        <f t="shared" si="330"/>
        <v>0</v>
      </c>
      <c r="BF81" s="104">
        <v>0</v>
      </c>
      <c r="BG81" s="102">
        <f t="shared" si="331"/>
        <v>0</v>
      </c>
      <c r="BH81" s="103">
        <v>0</v>
      </c>
      <c r="BI81" s="100">
        <f t="shared" si="332"/>
        <v>0</v>
      </c>
      <c r="BJ81" s="104">
        <v>0</v>
      </c>
      <c r="BK81" s="102">
        <f t="shared" si="333"/>
        <v>0</v>
      </c>
      <c r="BL81" s="103">
        <v>0</v>
      </c>
      <c r="BM81" s="100">
        <f t="shared" si="334"/>
        <v>0</v>
      </c>
      <c r="BN81" s="104">
        <v>0</v>
      </c>
      <c r="BO81" s="102">
        <f t="shared" si="335"/>
        <v>0</v>
      </c>
      <c r="BP81" s="103">
        <v>0</v>
      </c>
      <c r="BQ81" s="100">
        <f t="shared" si="336"/>
        <v>0</v>
      </c>
      <c r="BR81" s="104">
        <v>0</v>
      </c>
      <c r="BS81" s="102">
        <f t="shared" si="337"/>
        <v>0</v>
      </c>
      <c r="BT81" s="103">
        <v>0</v>
      </c>
      <c r="BU81" s="100">
        <f t="shared" si="338"/>
        <v>0</v>
      </c>
      <c r="BV81" s="104">
        <v>0</v>
      </c>
      <c r="BW81" s="102">
        <f t="shared" si="339"/>
        <v>0</v>
      </c>
      <c r="BX81" s="103">
        <v>0</v>
      </c>
      <c r="BY81" s="100">
        <f t="shared" si="340"/>
        <v>0</v>
      </c>
      <c r="BZ81" s="104">
        <v>0</v>
      </c>
      <c r="CA81" s="102">
        <f t="shared" si="341"/>
        <v>0</v>
      </c>
      <c r="CB81" s="103">
        <v>0</v>
      </c>
      <c r="CC81" s="100">
        <f t="shared" si="342"/>
        <v>0</v>
      </c>
      <c r="CD81" s="104">
        <v>0</v>
      </c>
      <c r="CE81" s="102">
        <f t="shared" si="343"/>
        <v>0</v>
      </c>
      <c r="CF81" s="103">
        <v>0</v>
      </c>
      <c r="CG81" s="100">
        <f t="shared" si="344"/>
        <v>0</v>
      </c>
      <c r="CH81" s="104">
        <v>0</v>
      </c>
      <c r="CI81" s="102">
        <f t="shared" si="345"/>
        <v>0</v>
      </c>
      <c r="CJ81" s="103">
        <v>0</v>
      </c>
      <c r="CK81" s="100">
        <f t="shared" si="346"/>
        <v>0</v>
      </c>
      <c r="CL81" s="104">
        <v>0</v>
      </c>
      <c r="CM81" s="102">
        <f t="shared" si="347"/>
        <v>0</v>
      </c>
      <c r="CN81" s="103">
        <v>0</v>
      </c>
      <c r="CO81" s="100">
        <f t="shared" si="348"/>
        <v>0</v>
      </c>
      <c r="CP81" s="104">
        <v>0</v>
      </c>
      <c r="CQ81" s="102">
        <f t="shared" si="349"/>
        <v>0</v>
      </c>
      <c r="CR81" s="103">
        <v>0</v>
      </c>
      <c r="CS81" s="100">
        <f t="shared" si="350"/>
        <v>0</v>
      </c>
      <c r="CT81" s="104">
        <v>0</v>
      </c>
      <c r="CU81" s="102">
        <f t="shared" si="351"/>
        <v>0</v>
      </c>
      <c r="CV81" s="103">
        <v>0</v>
      </c>
      <c r="CW81" s="100">
        <f t="shared" si="352"/>
        <v>0</v>
      </c>
      <c r="CX81" s="104">
        <v>0</v>
      </c>
      <c r="CZ81" s="235">
        <f t="shared" si="353"/>
        <v>0</v>
      </c>
      <c r="DA81" s="236">
        <f t="shared" si="354"/>
        <v>0</v>
      </c>
    </row>
    <row r="82" spans="1:105" s="180" customFormat="1" ht="8.4" x14ac:dyDescent="0.15">
      <c r="A82" s="106" t="s">
        <v>1161</v>
      </c>
      <c r="B82" s="107" t="str">
        <f>Orçamentária!D1089</f>
        <v>HIDRANTES</v>
      </c>
      <c r="C82" s="108">
        <f>Orçamentária!J1117</f>
        <v>0</v>
      </c>
      <c r="D82" s="108">
        <f>Orçamentária!K1117</f>
        <v>0</v>
      </c>
      <c r="E82" s="109">
        <f t="shared" si="355"/>
        <v>0</v>
      </c>
      <c r="F82" s="110" t="e">
        <f>+E82/E$97*100</f>
        <v>#DIV/0!</v>
      </c>
      <c r="G82" s="111">
        <f t="shared" si="305"/>
        <v>0</v>
      </c>
      <c r="H82" s="112">
        <v>0</v>
      </c>
      <c r="I82" s="113">
        <f t="shared" si="306"/>
        <v>0</v>
      </c>
      <c r="J82" s="114">
        <v>0</v>
      </c>
      <c r="K82" s="111">
        <f t="shared" si="307"/>
        <v>0</v>
      </c>
      <c r="L82" s="112">
        <v>0</v>
      </c>
      <c r="M82" s="113">
        <f t="shared" si="308"/>
        <v>0</v>
      </c>
      <c r="N82" s="114">
        <v>0</v>
      </c>
      <c r="O82" s="111">
        <f t="shared" si="309"/>
        <v>0</v>
      </c>
      <c r="P82" s="112">
        <v>0</v>
      </c>
      <c r="Q82" s="113">
        <f t="shared" si="310"/>
        <v>0</v>
      </c>
      <c r="R82" s="114">
        <v>0</v>
      </c>
      <c r="S82" s="111">
        <f t="shared" si="311"/>
        <v>0</v>
      </c>
      <c r="T82" s="112">
        <v>0</v>
      </c>
      <c r="U82" s="113">
        <f t="shared" si="312"/>
        <v>0</v>
      </c>
      <c r="V82" s="114">
        <v>0</v>
      </c>
      <c r="W82" s="111">
        <f t="shared" si="313"/>
        <v>0</v>
      </c>
      <c r="X82" s="112">
        <v>0</v>
      </c>
      <c r="Y82" s="113">
        <f t="shared" si="314"/>
        <v>0</v>
      </c>
      <c r="Z82" s="114">
        <v>0</v>
      </c>
      <c r="AA82" s="111">
        <f t="shared" si="315"/>
        <v>0</v>
      </c>
      <c r="AB82" s="112">
        <v>0</v>
      </c>
      <c r="AC82" s="113">
        <f t="shared" si="316"/>
        <v>0</v>
      </c>
      <c r="AD82" s="114">
        <v>0</v>
      </c>
      <c r="AE82" s="111">
        <f t="shared" si="317"/>
        <v>0</v>
      </c>
      <c r="AF82" s="112">
        <v>0</v>
      </c>
      <c r="AG82" s="113">
        <f t="shared" si="318"/>
        <v>0</v>
      </c>
      <c r="AH82" s="114">
        <v>0</v>
      </c>
      <c r="AI82" s="111">
        <f t="shared" si="319"/>
        <v>0</v>
      </c>
      <c r="AJ82" s="112">
        <v>0</v>
      </c>
      <c r="AK82" s="113">
        <f t="shared" si="320"/>
        <v>0</v>
      </c>
      <c r="AL82" s="114">
        <v>0</v>
      </c>
      <c r="AM82" s="111">
        <f t="shared" si="321"/>
        <v>0</v>
      </c>
      <c r="AN82" s="112">
        <v>0</v>
      </c>
      <c r="AO82" s="113">
        <f t="shared" si="322"/>
        <v>0</v>
      </c>
      <c r="AP82" s="114">
        <v>0</v>
      </c>
      <c r="AQ82" s="111">
        <f t="shared" si="323"/>
        <v>0</v>
      </c>
      <c r="AR82" s="112">
        <v>0</v>
      </c>
      <c r="AS82" s="113">
        <f t="shared" si="324"/>
        <v>0</v>
      </c>
      <c r="AT82" s="114">
        <v>0</v>
      </c>
      <c r="AU82" s="111">
        <f t="shared" si="325"/>
        <v>0</v>
      </c>
      <c r="AV82" s="112">
        <v>0</v>
      </c>
      <c r="AW82" s="113">
        <f t="shared" si="326"/>
        <v>0</v>
      </c>
      <c r="AX82" s="114">
        <v>0</v>
      </c>
      <c r="AY82" s="111">
        <f t="shared" si="327"/>
        <v>0</v>
      </c>
      <c r="AZ82" s="112">
        <v>0</v>
      </c>
      <c r="BA82" s="113">
        <f t="shared" si="328"/>
        <v>0</v>
      </c>
      <c r="BB82" s="114">
        <v>0</v>
      </c>
      <c r="BC82" s="111">
        <f t="shared" si="329"/>
        <v>0</v>
      </c>
      <c r="BD82" s="112">
        <v>0</v>
      </c>
      <c r="BE82" s="113">
        <f t="shared" si="330"/>
        <v>0</v>
      </c>
      <c r="BF82" s="114">
        <v>0</v>
      </c>
      <c r="BG82" s="111">
        <f t="shared" si="331"/>
        <v>0</v>
      </c>
      <c r="BH82" s="112">
        <v>0</v>
      </c>
      <c r="BI82" s="113">
        <f t="shared" si="332"/>
        <v>0</v>
      </c>
      <c r="BJ82" s="114">
        <v>0</v>
      </c>
      <c r="BK82" s="111">
        <f t="shared" si="333"/>
        <v>0</v>
      </c>
      <c r="BL82" s="112">
        <v>0</v>
      </c>
      <c r="BM82" s="113">
        <f t="shared" si="334"/>
        <v>0</v>
      </c>
      <c r="BN82" s="114">
        <v>0</v>
      </c>
      <c r="BO82" s="111">
        <f t="shared" si="335"/>
        <v>0</v>
      </c>
      <c r="BP82" s="112">
        <v>0</v>
      </c>
      <c r="BQ82" s="113">
        <f t="shared" si="336"/>
        <v>0</v>
      </c>
      <c r="BR82" s="114">
        <v>0</v>
      </c>
      <c r="BS82" s="111">
        <f t="shared" si="337"/>
        <v>0</v>
      </c>
      <c r="BT82" s="112">
        <v>0</v>
      </c>
      <c r="BU82" s="113">
        <f t="shared" si="338"/>
        <v>0</v>
      </c>
      <c r="BV82" s="114">
        <v>0</v>
      </c>
      <c r="BW82" s="111">
        <f t="shared" si="339"/>
        <v>0</v>
      </c>
      <c r="BX82" s="112">
        <v>0</v>
      </c>
      <c r="BY82" s="113">
        <f t="shared" si="340"/>
        <v>0</v>
      </c>
      <c r="BZ82" s="114">
        <v>0</v>
      </c>
      <c r="CA82" s="111">
        <f t="shared" si="341"/>
        <v>0</v>
      </c>
      <c r="CB82" s="112">
        <v>0</v>
      </c>
      <c r="CC82" s="113">
        <f t="shared" si="342"/>
        <v>0</v>
      </c>
      <c r="CD82" s="114">
        <v>0</v>
      </c>
      <c r="CE82" s="111">
        <f t="shared" si="343"/>
        <v>0</v>
      </c>
      <c r="CF82" s="112">
        <v>0</v>
      </c>
      <c r="CG82" s="113">
        <f t="shared" si="344"/>
        <v>0</v>
      </c>
      <c r="CH82" s="114">
        <v>0</v>
      </c>
      <c r="CI82" s="111">
        <f t="shared" si="345"/>
        <v>0</v>
      </c>
      <c r="CJ82" s="112">
        <v>0</v>
      </c>
      <c r="CK82" s="113">
        <f t="shared" si="346"/>
        <v>0</v>
      </c>
      <c r="CL82" s="114">
        <v>0</v>
      </c>
      <c r="CM82" s="111">
        <f t="shared" si="347"/>
        <v>0</v>
      </c>
      <c r="CN82" s="112">
        <v>0</v>
      </c>
      <c r="CO82" s="113">
        <f t="shared" si="348"/>
        <v>0</v>
      </c>
      <c r="CP82" s="114">
        <v>0</v>
      </c>
      <c r="CQ82" s="111">
        <f t="shared" si="349"/>
        <v>0</v>
      </c>
      <c r="CR82" s="112">
        <v>0</v>
      </c>
      <c r="CS82" s="113">
        <f t="shared" si="350"/>
        <v>0</v>
      </c>
      <c r="CT82" s="114">
        <v>0</v>
      </c>
      <c r="CU82" s="111">
        <f t="shared" si="351"/>
        <v>0</v>
      </c>
      <c r="CV82" s="112">
        <v>0</v>
      </c>
      <c r="CW82" s="113">
        <f t="shared" si="352"/>
        <v>0</v>
      </c>
      <c r="CX82" s="114">
        <v>0</v>
      </c>
      <c r="CZ82" s="235">
        <f t="shared" si="353"/>
        <v>0</v>
      </c>
      <c r="DA82" s="236">
        <f t="shared" si="354"/>
        <v>0</v>
      </c>
    </row>
    <row r="83" spans="1:105" s="105" customFormat="1" ht="8.4" x14ac:dyDescent="0.15">
      <c r="A83" s="98" t="s">
        <v>1295</v>
      </c>
      <c r="B83" s="99" t="str">
        <f>Orçamentária!D1119</f>
        <v>GÁS</v>
      </c>
      <c r="C83" s="100">
        <f>Orçamentária!J1155</f>
        <v>0</v>
      </c>
      <c r="D83" s="100">
        <f>Orçamentária!K1155</f>
        <v>0</v>
      </c>
      <c r="E83" s="101">
        <f t="shared" si="355"/>
        <v>0</v>
      </c>
      <c r="F83" s="213" t="e">
        <f>+E83/E$97*100</f>
        <v>#DIV/0!</v>
      </c>
      <c r="G83" s="102">
        <f t="shared" si="305"/>
        <v>0</v>
      </c>
      <c r="H83" s="103">
        <v>0</v>
      </c>
      <c r="I83" s="100">
        <f t="shared" si="306"/>
        <v>0</v>
      </c>
      <c r="J83" s="104">
        <v>0</v>
      </c>
      <c r="K83" s="102">
        <f t="shared" si="307"/>
        <v>0</v>
      </c>
      <c r="L83" s="103">
        <v>0</v>
      </c>
      <c r="M83" s="100">
        <f t="shared" si="308"/>
        <v>0</v>
      </c>
      <c r="N83" s="104">
        <v>0</v>
      </c>
      <c r="O83" s="102">
        <f t="shared" si="309"/>
        <v>0</v>
      </c>
      <c r="P83" s="103">
        <v>0</v>
      </c>
      <c r="Q83" s="100">
        <f t="shared" si="310"/>
        <v>0</v>
      </c>
      <c r="R83" s="104">
        <v>0</v>
      </c>
      <c r="S83" s="102">
        <f t="shared" si="311"/>
        <v>0</v>
      </c>
      <c r="T83" s="103">
        <v>0</v>
      </c>
      <c r="U83" s="100">
        <f t="shared" si="312"/>
        <v>0</v>
      </c>
      <c r="V83" s="104">
        <v>0</v>
      </c>
      <c r="W83" s="102">
        <f t="shared" si="313"/>
        <v>0</v>
      </c>
      <c r="X83" s="103">
        <v>0</v>
      </c>
      <c r="Y83" s="100">
        <f t="shared" si="314"/>
        <v>0</v>
      </c>
      <c r="Z83" s="104">
        <v>0</v>
      </c>
      <c r="AA83" s="102">
        <f t="shared" si="315"/>
        <v>0</v>
      </c>
      <c r="AB83" s="103">
        <v>0</v>
      </c>
      <c r="AC83" s="100">
        <f t="shared" si="316"/>
        <v>0</v>
      </c>
      <c r="AD83" s="104">
        <v>0</v>
      </c>
      <c r="AE83" s="102">
        <f t="shared" si="317"/>
        <v>0</v>
      </c>
      <c r="AF83" s="103">
        <v>0</v>
      </c>
      <c r="AG83" s="100">
        <f t="shared" si="318"/>
        <v>0</v>
      </c>
      <c r="AH83" s="104">
        <v>0</v>
      </c>
      <c r="AI83" s="102">
        <f t="shared" si="319"/>
        <v>0</v>
      </c>
      <c r="AJ83" s="103">
        <v>0</v>
      </c>
      <c r="AK83" s="100">
        <f t="shared" si="320"/>
        <v>0</v>
      </c>
      <c r="AL83" s="104">
        <v>0</v>
      </c>
      <c r="AM83" s="102">
        <f t="shared" si="321"/>
        <v>0</v>
      </c>
      <c r="AN83" s="103">
        <v>0</v>
      </c>
      <c r="AO83" s="100">
        <f t="shared" si="322"/>
        <v>0</v>
      </c>
      <c r="AP83" s="104">
        <v>0</v>
      </c>
      <c r="AQ83" s="102">
        <f t="shared" si="323"/>
        <v>0</v>
      </c>
      <c r="AR83" s="103">
        <v>0</v>
      </c>
      <c r="AS83" s="100">
        <f t="shared" si="324"/>
        <v>0</v>
      </c>
      <c r="AT83" s="104">
        <v>0</v>
      </c>
      <c r="AU83" s="102">
        <f t="shared" si="325"/>
        <v>0</v>
      </c>
      <c r="AV83" s="103">
        <v>0</v>
      </c>
      <c r="AW83" s="100">
        <f t="shared" si="326"/>
        <v>0</v>
      </c>
      <c r="AX83" s="104">
        <v>0</v>
      </c>
      <c r="AY83" s="102">
        <f t="shared" si="327"/>
        <v>0</v>
      </c>
      <c r="AZ83" s="103">
        <v>0</v>
      </c>
      <c r="BA83" s="100">
        <f t="shared" si="328"/>
        <v>0</v>
      </c>
      <c r="BB83" s="104">
        <v>0</v>
      </c>
      <c r="BC83" s="102">
        <f t="shared" si="329"/>
        <v>0</v>
      </c>
      <c r="BD83" s="103">
        <v>0</v>
      </c>
      <c r="BE83" s="100">
        <f t="shared" si="330"/>
        <v>0</v>
      </c>
      <c r="BF83" s="104">
        <v>0</v>
      </c>
      <c r="BG83" s="102">
        <f t="shared" si="331"/>
        <v>0</v>
      </c>
      <c r="BH83" s="103">
        <v>0</v>
      </c>
      <c r="BI83" s="100">
        <f t="shared" si="332"/>
        <v>0</v>
      </c>
      <c r="BJ83" s="104">
        <v>0</v>
      </c>
      <c r="BK83" s="102">
        <f t="shared" si="333"/>
        <v>0</v>
      </c>
      <c r="BL83" s="103">
        <v>0</v>
      </c>
      <c r="BM83" s="100">
        <f t="shared" si="334"/>
        <v>0</v>
      </c>
      <c r="BN83" s="104">
        <v>0</v>
      </c>
      <c r="BO83" s="102">
        <f t="shared" si="335"/>
        <v>0</v>
      </c>
      <c r="BP83" s="103">
        <v>0</v>
      </c>
      <c r="BQ83" s="100">
        <f t="shared" si="336"/>
        <v>0</v>
      </c>
      <c r="BR83" s="104">
        <v>0</v>
      </c>
      <c r="BS83" s="102">
        <f t="shared" si="337"/>
        <v>0</v>
      </c>
      <c r="BT83" s="103">
        <v>0</v>
      </c>
      <c r="BU83" s="100">
        <f t="shared" si="338"/>
        <v>0</v>
      </c>
      <c r="BV83" s="104">
        <v>0</v>
      </c>
      <c r="BW83" s="102">
        <f t="shared" si="339"/>
        <v>0</v>
      </c>
      <c r="BX83" s="103">
        <v>0</v>
      </c>
      <c r="BY83" s="100">
        <f t="shared" si="340"/>
        <v>0</v>
      </c>
      <c r="BZ83" s="104">
        <v>0</v>
      </c>
      <c r="CA83" s="102">
        <f t="shared" si="341"/>
        <v>0</v>
      </c>
      <c r="CB83" s="103">
        <v>0</v>
      </c>
      <c r="CC83" s="100">
        <f t="shared" si="342"/>
        <v>0</v>
      </c>
      <c r="CD83" s="104">
        <v>0</v>
      </c>
      <c r="CE83" s="102">
        <f t="shared" si="343"/>
        <v>0</v>
      </c>
      <c r="CF83" s="103">
        <v>0</v>
      </c>
      <c r="CG83" s="100">
        <f t="shared" si="344"/>
        <v>0</v>
      </c>
      <c r="CH83" s="104">
        <v>0</v>
      </c>
      <c r="CI83" s="102">
        <f t="shared" si="345"/>
        <v>0</v>
      </c>
      <c r="CJ83" s="103">
        <v>0</v>
      </c>
      <c r="CK83" s="100">
        <f t="shared" si="346"/>
        <v>0</v>
      </c>
      <c r="CL83" s="104">
        <v>0</v>
      </c>
      <c r="CM83" s="102">
        <f t="shared" si="347"/>
        <v>0</v>
      </c>
      <c r="CN83" s="103">
        <v>0</v>
      </c>
      <c r="CO83" s="100">
        <f t="shared" si="348"/>
        <v>0</v>
      </c>
      <c r="CP83" s="104">
        <v>0</v>
      </c>
      <c r="CQ83" s="102">
        <f t="shared" si="349"/>
        <v>0</v>
      </c>
      <c r="CR83" s="103">
        <v>0</v>
      </c>
      <c r="CS83" s="100">
        <f t="shared" si="350"/>
        <v>0</v>
      </c>
      <c r="CT83" s="104">
        <v>0</v>
      </c>
      <c r="CU83" s="102">
        <f t="shared" si="351"/>
        <v>0</v>
      </c>
      <c r="CV83" s="103">
        <v>0</v>
      </c>
      <c r="CW83" s="100">
        <f t="shared" si="352"/>
        <v>0</v>
      </c>
      <c r="CX83" s="104">
        <v>0</v>
      </c>
      <c r="CZ83" s="235">
        <f t="shared" si="353"/>
        <v>0</v>
      </c>
      <c r="DA83" s="236">
        <f t="shared" si="354"/>
        <v>0</v>
      </c>
    </row>
    <row r="84" spans="1:105" s="288" customFormat="1" ht="18" customHeight="1" x14ac:dyDescent="0.15">
      <c r="A84" s="279">
        <v>13</v>
      </c>
      <c r="B84" s="280" t="str">
        <f>Orçamentária!D1164</f>
        <v>CLIMATIZAÇÃO</v>
      </c>
      <c r="C84" s="281"/>
      <c r="D84" s="281"/>
      <c r="E84" s="282"/>
      <c r="F84" s="283"/>
      <c r="G84" s="284"/>
      <c r="H84" s="285"/>
      <c r="I84" s="286"/>
      <c r="J84" s="287"/>
      <c r="K84" s="284"/>
      <c r="L84" s="285"/>
      <c r="M84" s="286"/>
      <c r="N84" s="287"/>
      <c r="O84" s="284"/>
      <c r="P84" s="285"/>
      <c r="Q84" s="286"/>
      <c r="R84" s="287"/>
      <c r="S84" s="284"/>
      <c r="T84" s="285"/>
      <c r="U84" s="286"/>
      <c r="V84" s="287"/>
      <c r="W84" s="284"/>
      <c r="X84" s="285"/>
      <c r="Y84" s="286"/>
      <c r="Z84" s="287"/>
      <c r="AA84" s="284"/>
      <c r="AB84" s="285"/>
      <c r="AC84" s="286"/>
      <c r="AD84" s="287"/>
      <c r="AE84" s="284"/>
      <c r="AF84" s="285"/>
      <c r="AG84" s="286"/>
      <c r="AH84" s="287"/>
      <c r="AI84" s="284"/>
      <c r="AJ84" s="285"/>
      <c r="AK84" s="286"/>
      <c r="AL84" s="287"/>
      <c r="AM84" s="284"/>
      <c r="AN84" s="285"/>
      <c r="AO84" s="286"/>
      <c r="AP84" s="287"/>
      <c r="AQ84" s="284"/>
      <c r="AR84" s="285"/>
      <c r="AS84" s="286"/>
      <c r="AT84" s="287"/>
      <c r="AU84" s="284"/>
      <c r="AV84" s="285"/>
      <c r="AW84" s="286"/>
      <c r="AX84" s="287"/>
      <c r="AY84" s="284"/>
      <c r="AZ84" s="285"/>
      <c r="BA84" s="286"/>
      <c r="BB84" s="287"/>
      <c r="BC84" s="284"/>
      <c r="BD84" s="285"/>
      <c r="BE84" s="286"/>
      <c r="BF84" s="287"/>
      <c r="BG84" s="284"/>
      <c r="BH84" s="285"/>
      <c r="BI84" s="286"/>
      <c r="BJ84" s="287"/>
      <c r="BK84" s="284"/>
      <c r="BL84" s="285"/>
      <c r="BM84" s="286"/>
      <c r="BN84" s="287"/>
      <c r="BO84" s="284"/>
      <c r="BP84" s="285"/>
      <c r="BQ84" s="286"/>
      <c r="BR84" s="287"/>
      <c r="BS84" s="284"/>
      <c r="BT84" s="285"/>
      <c r="BU84" s="286"/>
      <c r="BV84" s="287"/>
      <c r="BW84" s="284"/>
      <c r="BX84" s="285"/>
      <c r="BY84" s="286"/>
      <c r="BZ84" s="287"/>
      <c r="CA84" s="284"/>
      <c r="CB84" s="285"/>
      <c r="CC84" s="286"/>
      <c r="CD84" s="287"/>
      <c r="CE84" s="284"/>
      <c r="CF84" s="285"/>
      <c r="CG84" s="286"/>
      <c r="CH84" s="287"/>
      <c r="CI84" s="284"/>
      <c r="CJ84" s="285"/>
      <c r="CK84" s="286"/>
      <c r="CL84" s="287"/>
      <c r="CM84" s="284"/>
      <c r="CN84" s="285"/>
      <c r="CO84" s="286"/>
      <c r="CP84" s="287"/>
      <c r="CQ84" s="284"/>
      <c r="CR84" s="285"/>
      <c r="CS84" s="286"/>
      <c r="CT84" s="287"/>
      <c r="CU84" s="284"/>
      <c r="CV84" s="285"/>
      <c r="CW84" s="286"/>
      <c r="CX84" s="287"/>
      <c r="CZ84" s="289"/>
      <c r="DA84" s="290"/>
    </row>
    <row r="85" spans="1:105" s="105" customFormat="1" ht="8.4" x14ac:dyDescent="0.15">
      <c r="A85" s="98" t="s">
        <v>110</v>
      </c>
      <c r="B85" s="99" t="str">
        <f>Orçamentária!D1165</f>
        <v>AR CONDICIONADO</v>
      </c>
      <c r="C85" s="100">
        <f>Orçamentária!J1177+Orçamentária!J1189</f>
        <v>0</v>
      </c>
      <c r="D85" s="100">
        <f>Orçamentária!K1177+Orçamentária!K1189</f>
        <v>0</v>
      </c>
      <c r="E85" s="101">
        <f t="shared" si="355"/>
        <v>0</v>
      </c>
      <c r="F85" s="213" t="e">
        <f>+E85/E$97*100</f>
        <v>#DIV/0!</v>
      </c>
      <c r="G85" s="102">
        <f t="shared" ref="G85:G91" si="357">H85*$C85</f>
        <v>0</v>
      </c>
      <c r="H85" s="103">
        <v>0</v>
      </c>
      <c r="I85" s="100">
        <f t="shared" ref="I85:I91" si="358">J85*$D85</f>
        <v>0</v>
      </c>
      <c r="J85" s="104">
        <v>0</v>
      </c>
      <c r="K85" s="102">
        <f t="shared" ref="K85:K91" si="359">L85*$C85</f>
        <v>0</v>
      </c>
      <c r="L85" s="103">
        <v>0</v>
      </c>
      <c r="M85" s="100">
        <f t="shared" ref="M85:M91" si="360">N85*$D85</f>
        <v>0</v>
      </c>
      <c r="N85" s="104">
        <v>0</v>
      </c>
      <c r="O85" s="102">
        <f t="shared" ref="O85:O91" si="361">P85*$C85</f>
        <v>0</v>
      </c>
      <c r="P85" s="103">
        <v>0</v>
      </c>
      <c r="Q85" s="100">
        <f t="shared" ref="Q85:Q91" si="362">R85*$D85</f>
        <v>0</v>
      </c>
      <c r="R85" s="104">
        <v>0</v>
      </c>
      <c r="S85" s="102">
        <f t="shared" ref="S85:S91" si="363">T85*$C85</f>
        <v>0</v>
      </c>
      <c r="T85" s="103">
        <v>0</v>
      </c>
      <c r="U85" s="100">
        <f t="shared" ref="U85:U91" si="364">V85*$D85</f>
        <v>0</v>
      </c>
      <c r="V85" s="104">
        <v>0</v>
      </c>
      <c r="W85" s="102">
        <f t="shared" ref="W85:W91" si="365">X85*$C85</f>
        <v>0</v>
      </c>
      <c r="X85" s="103">
        <v>0</v>
      </c>
      <c r="Y85" s="100">
        <f t="shared" ref="Y85:Y91" si="366">Z85*$D85</f>
        <v>0</v>
      </c>
      <c r="Z85" s="104">
        <v>0</v>
      </c>
      <c r="AA85" s="102">
        <f t="shared" ref="AA85:AA91" si="367">AB85*$C85</f>
        <v>0</v>
      </c>
      <c r="AB85" s="103">
        <v>0</v>
      </c>
      <c r="AC85" s="100">
        <f t="shared" ref="AC85:AC91" si="368">AD85*$D85</f>
        <v>0</v>
      </c>
      <c r="AD85" s="104">
        <v>0</v>
      </c>
      <c r="AE85" s="102">
        <f t="shared" ref="AE85:AE91" si="369">AF85*$C85</f>
        <v>0</v>
      </c>
      <c r="AF85" s="103">
        <v>0</v>
      </c>
      <c r="AG85" s="100">
        <f t="shared" ref="AG85:AG91" si="370">AH85*$D85</f>
        <v>0</v>
      </c>
      <c r="AH85" s="104">
        <v>0</v>
      </c>
      <c r="AI85" s="102">
        <f t="shared" ref="AI85:AI91" si="371">AJ85*$C85</f>
        <v>0</v>
      </c>
      <c r="AJ85" s="103">
        <v>0</v>
      </c>
      <c r="AK85" s="100">
        <f t="shared" ref="AK85:AK91" si="372">AL85*$D85</f>
        <v>0</v>
      </c>
      <c r="AL85" s="104">
        <v>0</v>
      </c>
      <c r="AM85" s="102">
        <f t="shared" ref="AM85:AM91" si="373">AN85*$C85</f>
        <v>0</v>
      </c>
      <c r="AN85" s="103">
        <v>0</v>
      </c>
      <c r="AO85" s="100">
        <f t="shared" ref="AO85:AO91" si="374">AP85*$D85</f>
        <v>0</v>
      </c>
      <c r="AP85" s="104">
        <v>0</v>
      </c>
      <c r="AQ85" s="102">
        <f t="shared" ref="AQ85:AQ91" si="375">AR85*$C85</f>
        <v>0</v>
      </c>
      <c r="AR85" s="103">
        <v>0</v>
      </c>
      <c r="AS85" s="100">
        <f t="shared" ref="AS85:AS91" si="376">AT85*$D85</f>
        <v>0</v>
      </c>
      <c r="AT85" s="104">
        <v>0</v>
      </c>
      <c r="AU85" s="102">
        <f t="shared" ref="AU85:AU91" si="377">AV85*$C85</f>
        <v>0</v>
      </c>
      <c r="AV85" s="103">
        <v>0</v>
      </c>
      <c r="AW85" s="100">
        <f t="shared" ref="AW85:AW91" si="378">AX85*$D85</f>
        <v>0</v>
      </c>
      <c r="AX85" s="104">
        <v>0</v>
      </c>
      <c r="AY85" s="102">
        <f t="shared" ref="AY85:AY91" si="379">AZ85*$C85</f>
        <v>0</v>
      </c>
      <c r="AZ85" s="103">
        <v>0</v>
      </c>
      <c r="BA85" s="100">
        <f t="shared" ref="BA85:BA91" si="380">BB85*$D85</f>
        <v>0</v>
      </c>
      <c r="BB85" s="104">
        <v>0</v>
      </c>
      <c r="BC85" s="102">
        <f t="shared" ref="BC85:BC91" si="381">BD85*$C85</f>
        <v>0</v>
      </c>
      <c r="BD85" s="103">
        <v>0</v>
      </c>
      <c r="BE85" s="100">
        <f t="shared" ref="BE85:BE91" si="382">BF85*$D85</f>
        <v>0</v>
      </c>
      <c r="BF85" s="104">
        <v>0</v>
      </c>
      <c r="BG85" s="102">
        <f t="shared" ref="BG85:BG91" si="383">BH85*$C85</f>
        <v>0</v>
      </c>
      <c r="BH85" s="103">
        <v>0</v>
      </c>
      <c r="BI85" s="100">
        <f t="shared" ref="BI85:BI91" si="384">BJ85*$D85</f>
        <v>0</v>
      </c>
      <c r="BJ85" s="104">
        <v>0</v>
      </c>
      <c r="BK85" s="102">
        <f t="shared" ref="BK85:BK91" si="385">BL85*$C85</f>
        <v>0</v>
      </c>
      <c r="BL85" s="103">
        <v>0</v>
      </c>
      <c r="BM85" s="100">
        <f t="shared" ref="BM85:BM91" si="386">BN85*$D85</f>
        <v>0</v>
      </c>
      <c r="BN85" s="104">
        <v>0</v>
      </c>
      <c r="BO85" s="102">
        <f t="shared" ref="BO85:BO91" si="387">BP85*$C85</f>
        <v>0</v>
      </c>
      <c r="BP85" s="103">
        <v>0</v>
      </c>
      <c r="BQ85" s="100">
        <f t="shared" ref="BQ85:BQ91" si="388">BR85*$D85</f>
        <v>0</v>
      </c>
      <c r="BR85" s="104">
        <v>0</v>
      </c>
      <c r="BS85" s="102">
        <f t="shared" ref="BS85:BS91" si="389">BT85*$C85</f>
        <v>0</v>
      </c>
      <c r="BT85" s="103">
        <v>0</v>
      </c>
      <c r="BU85" s="100">
        <f t="shared" ref="BU85:BU91" si="390">BV85*$D85</f>
        <v>0</v>
      </c>
      <c r="BV85" s="104">
        <v>0</v>
      </c>
      <c r="BW85" s="102">
        <f t="shared" ref="BW85:BW91" si="391">BX85*$C85</f>
        <v>0</v>
      </c>
      <c r="BX85" s="103">
        <v>0</v>
      </c>
      <c r="BY85" s="100">
        <f t="shared" ref="BY85:BY91" si="392">BZ85*$D85</f>
        <v>0</v>
      </c>
      <c r="BZ85" s="104">
        <v>0</v>
      </c>
      <c r="CA85" s="102">
        <f t="shared" ref="CA85:CA91" si="393">CB85*$C85</f>
        <v>0</v>
      </c>
      <c r="CB85" s="103">
        <v>0</v>
      </c>
      <c r="CC85" s="100">
        <f t="shared" ref="CC85:CC91" si="394">CD85*$D85</f>
        <v>0</v>
      </c>
      <c r="CD85" s="104">
        <v>0</v>
      </c>
      <c r="CE85" s="102">
        <f t="shared" ref="CE85:CE91" si="395">CF85*$C85</f>
        <v>0</v>
      </c>
      <c r="CF85" s="103">
        <v>0</v>
      </c>
      <c r="CG85" s="100">
        <f t="shared" ref="CG85:CG91" si="396">CH85*$D85</f>
        <v>0</v>
      </c>
      <c r="CH85" s="104">
        <v>0</v>
      </c>
      <c r="CI85" s="102">
        <f t="shared" ref="CI85:CI91" si="397">CJ85*$C85</f>
        <v>0</v>
      </c>
      <c r="CJ85" s="103">
        <v>0</v>
      </c>
      <c r="CK85" s="100">
        <f t="shared" ref="CK85:CK91" si="398">CL85*$D85</f>
        <v>0</v>
      </c>
      <c r="CL85" s="104">
        <v>0</v>
      </c>
      <c r="CM85" s="102">
        <f t="shared" ref="CM85:CM91" si="399">CN85*$C85</f>
        <v>0</v>
      </c>
      <c r="CN85" s="103">
        <v>0</v>
      </c>
      <c r="CO85" s="100">
        <f t="shared" ref="CO85:CO91" si="400">CP85*$D85</f>
        <v>0</v>
      </c>
      <c r="CP85" s="104">
        <v>0</v>
      </c>
      <c r="CQ85" s="102">
        <f t="shared" ref="CQ85:CQ91" si="401">CR85*$C85</f>
        <v>0</v>
      </c>
      <c r="CR85" s="103">
        <v>0</v>
      </c>
      <c r="CS85" s="100">
        <f t="shared" ref="CS85:CS91" si="402">CT85*$D85</f>
        <v>0</v>
      </c>
      <c r="CT85" s="104">
        <v>0</v>
      </c>
      <c r="CU85" s="102">
        <f t="shared" ref="CU85:CU91" si="403">CV85*$C85</f>
        <v>0</v>
      </c>
      <c r="CV85" s="103">
        <v>0</v>
      </c>
      <c r="CW85" s="100">
        <f t="shared" ref="CW85:CW91" si="404">CX85*$D85</f>
        <v>0</v>
      </c>
      <c r="CX85" s="104">
        <v>0</v>
      </c>
      <c r="CZ85" s="235">
        <f t="shared" ref="CZ85:CZ91" si="405">H85+L85+P85+T85+X85+AB85+AF85+AJ85+AN85+AR85+AV85+AZ85+BD85+BH85+BL85+BP85+BT85+BX85+CB85+CF85+CJ85+CN85+CR85+CV85</f>
        <v>0</v>
      </c>
      <c r="DA85" s="236">
        <f t="shared" ref="DA85:DA91" si="406">J85+N85+R85+V85+Z85+AD85+AH85+AL85+AP85+AT85+AX85+BB85+BF85+BJ85+BN85+BR85+BV85+BZ85+CD85+CH85+CL85+CP85+CT85+CX85</f>
        <v>0</v>
      </c>
    </row>
    <row r="86" spans="1:105" s="180" customFormat="1" ht="8.4" x14ac:dyDescent="0.15">
      <c r="A86" s="106" t="s">
        <v>112</v>
      </c>
      <c r="B86" s="107" t="str">
        <f>Orçamentária!D1192</f>
        <v>VENTILAÇÃO MECÂNICA</v>
      </c>
      <c r="C86" s="108">
        <f>Orçamentária!J1204+Orçamentária!J1213+Orçamentária!J1223</f>
        <v>0</v>
      </c>
      <c r="D86" s="108">
        <f>Orçamentária!K1204+Orçamentária!K1213+Orçamentária!K1223</f>
        <v>0</v>
      </c>
      <c r="E86" s="109">
        <f t="shared" si="355"/>
        <v>0</v>
      </c>
      <c r="F86" s="110" t="e">
        <f>+E86/E$97*100</f>
        <v>#DIV/0!</v>
      </c>
      <c r="G86" s="111">
        <f t="shared" si="357"/>
        <v>0</v>
      </c>
      <c r="H86" s="112">
        <v>0</v>
      </c>
      <c r="I86" s="113">
        <f t="shared" si="358"/>
        <v>0</v>
      </c>
      <c r="J86" s="114">
        <v>0</v>
      </c>
      <c r="K86" s="111">
        <f t="shared" si="359"/>
        <v>0</v>
      </c>
      <c r="L86" s="112">
        <v>0</v>
      </c>
      <c r="M86" s="113">
        <f t="shared" si="360"/>
        <v>0</v>
      </c>
      <c r="N86" s="114">
        <v>0</v>
      </c>
      <c r="O86" s="111">
        <f t="shared" si="361"/>
        <v>0</v>
      </c>
      <c r="P86" s="112">
        <v>0</v>
      </c>
      <c r="Q86" s="113">
        <f t="shared" si="362"/>
        <v>0</v>
      </c>
      <c r="R86" s="114">
        <v>0</v>
      </c>
      <c r="S86" s="111">
        <f t="shared" si="363"/>
        <v>0</v>
      </c>
      <c r="T86" s="112">
        <v>0</v>
      </c>
      <c r="U86" s="113">
        <f t="shared" si="364"/>
        <v>0</v>
      </c>
      <c r="V86" s="114">
        <v>0</v>
      </c>
      <c r="W86" s="111">
        <f t="shared" si="365"/>
        <v>0</v>
      </c>
      <c r="X86" s="112">
        <v>0</v>
      </c>
      <c r="Y86" s="113">
        <f t="shared" si="366"/>
        <v>0</v>
      </c>
      <c r="Z86" s="114">
        <v>0</v>
      </c>
      <c r="AA86" s="111">
        <f t="shared" si="367"/>
        <v>0</v>
      </c>
      <c r="AB86" s="112">
        <v>0</v>
      </c>
      <c r="AC86" s="113">
        <f t="shared" si="368"/>
        <v>0</v>
      </c>
      <c r="AD86" s="114">
        <v>0</v>
      </c>
      <c r="AE86" s="111">
        <f t="shared" si="369"/>
        <v>0</v>
      </c>
      <c r="AF86" s="112">
        <v>0</v>
      </c>
      <c r="AG86" s="113">
        <f t="shared" si="370"/>
        <v>0</v>
      </c>
      <c r="AH86" s="114">
        <v>0</v>
      </c>
      <c r="AI86" s="111">
        <f t="shared" si="371"/>
        <v>0</v>
      </c>
      <c r="AJ86" s="112">
        <v>0</v>
      </c>
      <c r="AK86" s="113">
        <f t="shared" si="372"/>
        <v>0</v>
      </c>
      <c r="AL86" s="114">
        <v>0</v>
      </c>
      <c r="AM86" s="111">
        <f t="shared" si="373"/>
        <v>0</v>
      </c>
      <c r="AN86" s="112">
        <v>0</v>
      </c>
      <c r="AO86" s="113">
        <f t="shared" si="374"/>
        <v>0</v>
      </c>
      <c r="AP86" s="114">
        <v>0</v>
      </c>
      <c r="AQ86" s="111">
        <f t="shared" si="375"/>
        <v>0</v>
      </c>
      <c r="AR86" s="112">
        <v>0</v>
      </c>
      <c r="AS86" s="113">
        <f t="shared" si="376"/>
        <v>0</v>
      </c>
      <c r="AT86" s="114">
        <v>0</v>
      </c>
      <c r="AU86" s="111">
        <f t="shared" si="377"/>
        <v>0</v>
      </c>
      <c r="AV86" s="112">
        <v>0</v>
      </c>
      <c r="AW86" s="113">
        <f t="shared" si="378"/>
        <v>0</v>
      </c>
      <c r="AX86" s="114">
        <v>0</v>
      </c>
      <c r="AY86" s="111">
        <f t="shared" si="379"/>
        <v>0</v>
      </c>
      <c r="AZ86" s="112">
        <v>0</v>
      </c>
      <c r="BA86" s="113">
        <f t="shared" si="380"/>
        <v>0</v>
      </c>
      <c r="BB86" s="114">
        <v>0</v>
      </c>
      <c r="BC86" s="111">
        <f t="shared" si="381"/>
        <v>0</v>
      </c>
      <c r="BD86" s="112">
        <v>0</v>
      </c>
      <c r="BE86" s="113">
        <f t="shared" si="382"/>
        <v>0</v>
      </c>
      <c r="BF86" s="114">
        <v>0</v>
      </c>
      <c r="BG86" s="111">
        <f t="shared" si="383"/>
        <v>0</v>
      </c>
      <c r="BH86" s="112">
        <v>0</v>
      </c>
      <c r="BI86" s="113">
        <f t="shared" si="384"/>
        <v>0</v>
      </c>
      <c r="BJ86" s="114">
        <v>0</v>
      </c>
      <c r="BK86" s="111">
        <f t="shared" si="385"/>
        <v>0</v>
      </c>
      <c r="BL86" s="112">
        <v>0</v>
      </c>
      <c r="BM86" s="113">
        <f t="shared" si="386"/>
        <v>0</v>
      </c>
      <c r="BN86" s="114">
        <v>0</v>
      </c>
      <c r="BO86" s="111">
        <f t="shared" si="387"/>
        <v>0</v>
      </c>
      <c r="BP86" s="112">
        <v>0</v>
      </c>
      <c r="BQ86" s="113">
        <f t="shared" si="388"/>
        <v>0</v>
      </c>
      <c r="BR86" s="114">
        <v>0</v>
      </c>
      <c r="BS86" s="111">
        <f t="shared" si="389"/>
        <v>0</v>
      </c>
      <c r="BT86" s="112">
        <v>0</v>
      </c>
      <c r="BU86" s="113">
        <f t="shared" si="390"/>
        <v>0</v>
      </c>
      <c r="BV86" s="114">
        <v>0</v>
      </c>
      <c r="BW86" s="111">
        <f t="shared" si="391"/>
        <v>0</v>
      </c>
      <c r="BX86" s="112">
        <v>0</v>
      </c>
      <c r="BY86" s="113">
        <f t="shared" si="392"/>
        <v>0</v>
      </c>
      <c r="BZ86" s="114">
        <v>0</v>
      </c>
      <c r="CA86" s="111">
        <f t="shared" si="393"/>
        <v>0</v>
      </c>
      <c r="CB86" s="112">
        <v>0</v>
      </c>
      <c r="CC86" s="113">
        <f t="shared" si="394"/>
        <v>0</v>
      </c>
      <c r="CD86" s="114">
        <v>0</v>
      </c>
      <c r="CE86" s="111">
        <f t="shared" si="395"/>
        <v>0</v>
      </c>
      <c r="CF86" s="112">
        <v>0</v>
      </c>
      <c r="CG86" s="113">
        <f t="shared" si="396"/>
        <v>0</v>
      </c>
      <c r="CH86" s="114">
        <v>0</v>
      </c>
      <c r="CI86" s="111">
        <f t="shared" si="397"/>
        <v>0</v>
      </c>
      <c r="CJ86" s="112">
        <v>0</v>
      </c>
      <c r="CK86" s="113">
        <f t="shared" si="398"/>
        <v>0</v>
      </c>
      <c r="CL86" s="114">
        <v>0</v>
      </c>
      <c r="CM86" s="111">
        <f t="shared" si="399"/>
        <v>0</v>
      </c>
      <c r="CN86" s="112">
        <v>0</v>
      </c>
      <c r="CO86" s="113">
        <f t="shared" si="400"/>
        <v>0</v>
      </c>
      <c r="CP86" s="114">
        <v>0</v>
      </c>
      <c r="CQ86" s="111">
        <f t="shared" si="401"/>
        <v>0</v>
      </c>
      <c r="CR86" s="112">
        <v>0</v>
      </c>
      <c r="CS86" s="113">
        <f t="shared" si="402"/>
        <v>0</v>
      </c>
      <c r="CT86" s="114">
        <v>0</v>
      </c>
      <c r="CU86" s="111">
        <f t="shared" si="403"/>
        <v>0</v>
      </c>
      <c r="CV86" s="112">
        <v>0</v>
      </c>
      <c r="CW86" s="113">
        <f t="shared" si="404"/>
        <v>0</v>
      </c>
      <c r="CX86" s="114">
        <v>0</v>
      </c>
      <c r="CZ86" s="235">
        <f t="shared" si="405"/>
        <v>0</v>
      </c>
      <c r="DA86" s="236">
        <f t="shared" si="406"/>
        <v>0</v>
      </c>
    </row>
    <row r="87" spans="1:105" s="105" customFormat="1" ht="8.4" x14ac:dyDescent="0.15">
      <c r="A87" s="98" t="s">
        <v>211</v>
      </c>
      <c r="B87" s="99" t="str">
        <f>Orçamentária!D1226</f>
        <v>REDE DE DUTOS</v>
      </c>
      <c r="C87" s="100">
        <f>Orçamentária!J1232</f>
        <v>0</v>
      </c>
      <c r="D87" s="100">
        <f>Orçamentária!K1232</f>
        <v>0</v>
      </c>
      <c r="E87" s="101">
        <f t="shared" si="355"/>
        <v>0</v>
      </c>
      <c r="F87" s="213" t="e">
        <f>+E87/E$97*100</f>
        <v>#DIV/0!</v>
      </c>
      <c r="G87" s="102">
        <f t="shared" si="357"/>
        <v>0</v>
      </c>
      <c r="H87" s="103">
        <v>0</v>
      </c>
      <c r="I87" s="100">
        <f t="shared" si="358"/>
        <v>0</v>
      </c>
      <c r="J87" s="104">
        <v>0</v>
      </c>
      <c r="K87" s="102">
        <f t="shared" si="359"/>
        <v>0</v>
      </c>
      <c r="L87" s="103">
        <v>0</v>
      </c>
      <c r="M87" s="100">
        <f t="shared" si="360"/>
        <v>0</v>
      </c>
      <c r="N87" s="104">
        <v>0</v>
      </c>
      <c r="O87" s="102">
        <f t="shared" si="361"/>
        <v>0</v>
      </c>
      <c r="P87" s="103">
        <v>0</v>
      </c>
      <c r="Q87" s="100">
        <f t="shared" si="362"/>
        <v>0</v>
      </c>
      <c r="R87" s="104">
        <v>0</v>
      </c>
      <c r="S87" s="102">
        <f t="shared" si="363"/>
        <v>0</v>
      </c>
      <c r="T87" s="103">
        <v>0</v>
      </c>
      <c r="U87" s="100">
        <f t="shared" si="364"/>
        <v>0</v>
      </c>
      <c r="V87" s="104">
        <v>0</v>
      </c>
      <c r="W87" s="102">
        <f t="shared" si="365"/>
        <v>0</v>
      </c>
      <c r="X87" s="103">
        <v>0</v>
      </c>
      <c r="Y87" s="100">
        <f t="shared" si="366"/>
        <v>0</v>
      </c>
      <c r="Z87" s="104">
        <v>0</v>
      </c>
      <c r="AA87" s="102">
        <f t="shared" si="367"/>
        <v>0</v>
      </c>
      <c r="AB87" s="103">
        <v>0</v>
      </c>
      <c r="AC87" s="100">
        <f t="shared" si="368"/>
        <v>0</v>
      </c>
      <c r="AD87" s="104">
        <v>0</v>
      </c>
      <c r="AE87" s="102">
        <f t="shared" si="369"/>
        <v>0</v>
      </c>
      <c r="AF87" s="103">
        <v>0</v>
      </c>
      <c r="AG87" s="100">
        <f t="shared" si="370"/>
        <v>0</v>
      </c>
      <c r="AH87" s="104">
        <v>0</v>
      </c>
      <c r="AI87" s="102">
        <f t="shared" si="371"/>
        <v>0</v>
      </c>
      <c r="AJ87" s="103">
        <v>0</v>
      </c>
      <c r="AK87" s="100">
        <f t="shared" si="372"/>
        <v>0</v>
      </c>
      <c r="AL87" s="104">
        <v>0</v>
      </c>
      <c r="AM87" s="102">
        <f t="shared" si="373"/>
        <v>0</v>
      </c>
      <c r="AN87" s="103">
        <v>0</v>
      </c>
      <c r="AO87" s="100">
        <f t="shared" si="374"/>
        <v>0</v>
      </c>
      <c r="AP87" s="104">
        <v>0</v>
      </c>
      <c r="AQ87" s="102">
        <f t="shared" si="375"/>
        <v>0</v>
      </c>
      <c r="AR87" s="103">
        <v>0</v>
      </c>
      <c r="AS87" s="100">
        <f t="shared" si="376"/>
        <v>0</v>
      </c>
      <c r="AT87" s="104">
        <v>0</v>
      </c>
      <c r="AU87" s="102">
        <f t="shared" si="377"/>
        <v>0</v>
      </c>
      <c r="AV87" s="103">
        <v>0</v>
      </c>
      <c r="AW87" s="100">
        <f t="shared" si="378"/>
        <v>0</v>
      </c>
      <c r="AX87" s="104">
        <v>0</v>
      </c>
      <c r="AY87" s="102">
        <f t="shared" si="379"/>
        <v>0</v>
      </c>
      <c r="AZ87" s="103">
        <v>0</v>
      </c>
      <c r="BA87" s="100">
        <f t="shared" si="380"/>
        <v>0</v>
      </c>
      <c r="BB87" s="104">
        <v>0</v>
      </c>
      <c r="BC87" s="102">
        <f t="shared" si="381"/>
        <v>0</v>
      </c>
      <c r="BD87" s="103">
        <v>0</v>
      </c>
      <c r="BE87" s="100">
        <f t="shared" si="382"/>
        <v>0</v>
      </c>
      <c r="BF87" s="104">
        <v>0</v>
      </c>
      <c r="BG87" s="102">
        <f t="shared" si="383"/>
        <v>0</v>
      </c>
      <c r="BH87" s="103">
        <v>0</v>
      </c>
      <c r="BI87" s="100">
        <f t="shared" si="384"/>
        <v>0</v>
      </c>
      <c r="BJ87" s="104">
        <v>0</v>
      </c>
      <c r="BK87" s="102">
        <f t="shared" si="385"/>
        <v>0</v>
      </c>
      <c r="BL87" s="103">
        <v>0</v>
      </c>
      <c r="BM87" s="100">
        <f t="shared" si="386"/>
        <v>0</v>
      </c>
      <c r="BN87" s="104">
        <v>0</v>
      </c>
      <c r="BO87" s="102">
        <f t="shared" si="387"/>
        <v>0</v>
      </c>
      <c r="BP87" s="103">
        <v>0</v>
      </c>
      <c r="BQ87" s="100">
        <f t="shared" si="388"/>
        <v>0</v>
      </c>
      <c r="BR87" s="104">
        <v>0</v>
      </c>
      <c r="BS87" s="102">
        <f t="shared" si="389"/>
        <v>0</v>
      </c>
      <c r="BT87" s="103">
        <v>0</v>
      </c>
      <c r="BU87" s="100">
        <f t="shared" si="390"/>
        <v>0</v>
      </c>
      <c r="BV87" s="104">
        <v>0</v>
      </c>
      <c r="BW87" s="102">
        <f t="shared" si="391"/>
        <v>0</v>
      </c>
      <c r="BX87" s="103">
        <v>0</v>
      </c>
      <c r="BY87" s="100">
        <f t="shared" si="392"/>
        <v>0</v>
      </c>
      <c r="BZ87" s="104">
        <v>0</v>
      </c>
      <c r="CA87" s="102">
        <f t="shared" si="393"/>
        <v>0</v>
      </c>
      <c r="CB87" s="103">
        <v>0</v>
      </c>
      <c r="CC87" s="100">
        <f t="shared" si="394"/>
        <v>0</v>
      </c>
      <c r="CD87" s="104">
        <v>0</v>
      </c>
      <c r="CE87" s="102">
        <f t="shared" si="395"/>
        <v>0</v>
      </c>
      <c r="CF87" s="103">
        <v>0</v>
      </c>
      <c r="CG87" s="100">
        <f t="shared" si="396"/>
        <v>0</v>
      </c>
      <c r="CH87" s="104">
        <v>0</v>
      </c>
      <c r="CI87" s="102">
        <f t="shared" si="397"/>
        <v>0</v>
      </c>
      <c r="CJ87" s="103">
        <v>0</v>
      </c>
      <c r="CK87" s="100">
        <f t="shared" si="398"/>
        <v>0</v>
      </c>
      <c r="CL87" s="104">
        <v>0</v>
      </c>
      <c r="CM87" s="102">
        <f t="shared" si="399"/>
        <v>0</v>
      </c>
      <c r="CN87" s="103">
        <v>0</v>
      </c>
      <c r="CO87" s="100">
        <f t="shared" si="400"/>
        <v>0</v>
      </c>
      <c r="CP87" s="104">
        <v>0</v>
      </c>
      <c r="CQ87" s="102">
        <f t="shared" si="401"/>
        <v>0</v>
      </c>
      <c r="CR87" s="103">
        <v>0</v>
      </c>
      <c r="CS87" s="100">
        <f t="shared" si="402"/>
        <v>0</v>
      </c>
      <c r="CT87" s="104">
        <v>0</v>
      </c>
      <c r="CU87" s="102">
        <f t="shared" si="403"/>
        <v>0</v>
      </c>
      <c r="CV87" s="103">
        <v>0</v>
      </c>
      <c r="CW87" s="100">
        <f t="shared" si="404"/>
        <v>0</v>
      </c>
      <c r="CX87" s="104">
        <v>0</v>
      </c>
      <c r="CZ87" s="235">
        <f t="shared" si="405"/>
        <v>0</v>
      </c>
      <c r="DA87" s="236">
        <f t="shared" si="406"/>
        <v>0</v>
      </c>
    </row>
    <row r="88" spans="1:105" s="180" customFormat="1" ht="8.4" x14ac:dyDescent="0.15">
      <c r="A88" s="106" t="s">
        <v>212</v>
      </c>
      <c r="B88" s="107" t="str">
        <f>Orçamentária!D1235</f>
        <v xml:space="preserve">INSTALAÇÕES ELÉTRICAS DE CLIMATIZAÇÃO </v>
      </c>
      <c r="C88" s="108">
        <f>Orçamentária!J1245</f>
        <v>0</v>
      </c>
      <c r="D88" s="108">
        <f>Orçamentária!K1245</f>
        <v>0</v>
      </c>
      <c r="E88" s="109">
        <f t="shared" ref="E88:E91" si="407">C88+D88</f>
        <v>0</v>
      </c>
      <c r="F88" s="110" t="e">
        <f>+E88/E139*100</f>
        <v>#DIV/0!</v>
      </c>
      <c r="G88" s="111">
        <f t="shared" si="357"/>
        <v>0</v>
      </c>
      <c r="H88" s="112">
        <v>0</v>
      </c>
      <c r="I88" s="113">
        <f t="shared" si="358"/>
        <v>0</v>
      </c>
      <c r="J88" s="114">
        <v>0</v>
      </c>
      <c r="K88" s="111">
        <f t="shared" si="359"/>
        <v>0</v>
      </c>
      <c r="L88" s="112">
        <v>0</v>
      </c>
      <c r="M88" s="113">
        <f t="shared" si="360"/>
        <v>0</v>
      </c>
      <c r="N88" s="114">
        <v>0</v>
      </c>
      <c r="O88" s="111">
        <f t="shared" si="361"/>
        <v>0</v>
      </c>
      <c r="P88" s="112">
        <v>0</v>
      </c>
      <c r="Q88" s="113">
        <f t="shared" si="362"/>
        <v>0</v>
      </c>
      <c r="R88" s="114">
        <v>0</v>
      </c>
      <c r="S88" s="111">
        <f t="shared" si="363"/>
        <v>0</v>
      </c>
      <c r="T88" s="112">
        <v>0</v>
      </c>
      <c r="U88" s="113">
        <f t="shared" si="364"/>
        <v>0</v>
      </c>
      <c r="V88" s="114">
        <v>0</v>
      </c>
      <c r="W88" s="111">
        <f t="shared" si="365"/>
        <v>0</v>
      </c>
      <c r="X88" s="112">
        <v>0</v>
      </c>
      <c r="Y88" s="113">
        <f t="shared" si="366"/>
        <v>0</v>
      </c>
      <c r="Z88" s="114">
        <v>0</v>
      </c>
      <c r="AA88" s="111">
        <f t="shared" si="367"/>
        <v>0</v>
      </c>
      <c r="AB88" s="112">
        <v>0</v>
      </c>
      <c r="AC88" s="113">
        <f t="shared" si="368"/>
        <v>0</v>
      </c>
      <c r="AD88" s="114">
        <v>0</v>
      </c>
      <c r="AE88" s="111">
        <f t="shared" si="369"/>
        <v>0</v>
      </c>
      <c r="AF88" s="112">
        <v>0</v>
      </c>
      <c r="AG88" s="113">
        <f t="shared" si="370"/>
        <v>0</v>
      </c>
      <c r="AH88" s="114">
        <v>0</v>
      </c>
      <c r="AI88" s="111">
        <f t="shared" si="371"/>
        <v>0</v>
      </c>
      <c r="AJ88" s="112">
        <v>0</v>
      </c>
      <c r="AK88" s="113">
        <f t="shared" si="372"/>
        <v>0</v>
      </c>
      <c r="AL88" s="114">
        <v>0</v>
      </c>
      <c r="AM88" s="111">
        <f t="shared" si="373"/>
        <v>0</v>
      </c>
      <c r="AN88" s="112">
        <v>0</v>
      </c>
      <c r="AO88" s="113">
        <f t="shared" si="374"/>
        <v>0</v>
      </c>
      <c r="AP88" s="114">
        <v>0</v>
      </c>
      <c r="AQ88" s="111">
        <f t="shared" si="375"/>
        <v>0</v>
      </c>
      <c r="AR88" s="112">
        <v>0</v>
      </c>
      <c r="AS88" s="113">
        <f t="shared" si="376"/>
        <v>0</v>
      </c>
      <c r="AT88" s="114">
        <v>0</v>
      </c>
      <c r="AU88" s="111">
        <f t="shared" si="377"/>
        <v>0</v>
      </c>
      <c r="AV88" s="112">
        <v>0</v>
      </c>
      <c r="AW88" s="113">
        <f t="shared" si="378"/>
        <v>0</v>
      </c>
      <c r="AX88" s="114">
        <v>0</v>
      </c>
      <c r="AY88" s="111">
        <f t="shared" si="379"/>
        <v>0</v>
      </c>
      <c r="AZ88" s="112">
        <v>0</v>
      </c>
      <c r="BA88" s="113">
        <f t="shared" si="380"/>
        <v>0</v>
      </c>
      <c r="BB88" s="114">
        <v>0</v>
      </c>
      <c r="BC88" s="111">
        <f t="shared" si="381"/>
        <v>0</v>
      </c>
      <c r="BD88" s="112">
        <v>0</v>
      </c>
      <c r="BE88" s="113">
        <f t="shared" si="382"/>
        <v>0</v>
      </c>
      <c r="BF88" s="114">
        <v>0</v>
      </c>
      <c r="BG88" s="111">
        <f t="shared" si="383"/>
        <v>0</v>
      </c>
      <c r="BH88" s="112">
        <v>0</v>
      </c>
      <c r="BI88" s="113">
        <f t="shared" si="384"/>
        <v>0</v>
      </c>
      <c r="BJ88" s="114">
        <v>0</v>
      </c>
      <c r="BK88" s="111">
        <f t="shared" si="385"/>
        <v>0</v>
      </c>
      <c r="BL88" s="112">
        <v>0</v>
      </c>
      <c r="BM88" s="113">
        <f t="shared" si="386"/>
        <v>0</v>
      </c>
      <c r="BN88" s="114">
        <v>0</v>
      </c>
      <c r="BO88" s="111">
        <f t="shared" si="387"/>
        <v>0</v>
      </c>
      <c r="BP88" s="112">
        <v>0</v>
      </c>
      <c r="BQ88" s="113">
        <f t="shared" si="388"/>
        <v>0</v>
      </c>
      <c r="BR88" s="114">
        <v>0</v>
      </c>
      <c r="BS88" s="111">
        <f t="shared" si="389"/>
        <v>0</v>
      </c>
      <c r="BT88" s="112">
        <v>0</v>
      </c>
      <c r="BU88" s="113">
        <f t="shared" si="390"/>
        <v>0</v>
      </c>
      <c r="BV88" s="114">
        <v>0</v>
      </c>
      <c r="BW88" s="111">
        <f t="shared" si="391"/>
        <v>0</v>
      </c>
      <c r="BX88" s="112">
        <v>0</v>
      </c>
      <c r="BY88" s="113">
        <f t="shared" si="392"/>
        <v>0</v>
      </c>
      <c r="BZ88" s="114">
        <v>0</v>
      </c>
      <c r="CA88" s="111">
        <f t="shared" si="393"/>
        <v>0</v>
      </c>
      <c r="CB88" s="112">
        <v>0</v>
      </c>
      <c r="CC88" s="113">
        <f t="shared" si="394"/>
        <v>0</v>
      </c>
      <c r="CD88" s="114">
        <v>0</v>
      </c>
      <c r="CE88" s="111">
        <f t="shared" si="395"/>
        <v>0</v>
      </c>
      <c r="CF88" s="112">
        <v>0</v>
      </c>
      <c r="CG88" s="113">
        <f t="shared" si="396"/>
        <v>0</v>
      </c>
      <c r="CH88" s="114">
        <v>0</v>
      </c>
      <c r="CI88" s="111">
        <f t="shared" si="397"/>
        <v>0</v>
      </c>
      <c r="CJ88" s="112">
        <v>0</v>
      </c>
      <c r="CK88" s="113">
        <f t="shared" si="398"/>
        <v>0</v>
      </c>
      <c r="CL88" s="114">
        <v>0</v>
      </c>
      <c r="CM88" s="111">
        <f t="shared" si="399"/>
        <v>0</v>
      </c>
      <c r="CN88" s="112">
        <v>0</v>
      </c>
      <c r="CO88" s="113">
        <f t="shared" si="400"/>
        <v>0</v>
      </c>
      <c r="CP88" s="114">
        <v>0</v>
      </c>
      <c r="CQ88" s="111">
        <f t="shared" si="401"/>
        <v>0</v>
      </c>
      <c r="CR88" s="112">
        <v>0</v>
      </c>
      <c r="CS88" s="113">
        <f t="shared" si="402"/>
        <v>0</v>
      </c>
      <c r="CT88" s="114">
        <v>0</v>
      </c>
      <c r="CU88" s="111">
        <f t="shared" si="403"/>
        <v>0</v>
      </c>
      <c r="CV88" s="112">
        <v>0</v>
      </c>
      <c r="CW88" s="113">
        <f t="shared" si="404"/>
        <v>0</v>
      </c>
      <c r="CX88" s="114">
        <v>0</v>
      </c>
      <c r="CZ88" s="235">
        <f t="shared" si="405"/>
        <v>0</v>
      </c>
      <c r="DA88" s="236">
        <f t="shared" si="406"/>
        <v>0</v>
      </c>
    </row>
    <row r="89" spans="1:105" s="105" customFormat="1" ht="8.4" x14ac:dyDescent="0.15">
      <c r="A89" s="98" t="s">
        <v>213</v>
      </c>
      <c r="B89" s="99" t="str">
        <f>Orçamentária!D1248</f>
        <v>Acessórios, Serviços e Itens Gerais</v>
      </c>
      <c r="C89" s="100">
        <f>Orçamentária!J1260</f>
        <v>0</v>
      </c>
      <c r="D89" s="100">
        <f>Orçamentária!K1260</f>
        <v>0</v>
      </c>
      <c r="E89" s="101">
        <f t="shared" si="407"/>
        <v>0</v>
      </c>
      <c r="F89" s="213" t="e">
        <f>+E89/E$97*100</f>
        <v>#DIV/0!</v>
      </c>
      <c r="G89" s="102">
        <f t="shared" si="357"/>
        <v>0</v>
      </c>
      <c r="H89" s="103">
        <v>0</v>
      </c>
      <c r="I89" s="100">
        <f t="shared" si="358"/>
        <v>0</v>
      </c>
      <c r="J89" s="104">
        <v>0</v>
      </c>
      <c r="K89" s="102">
        <f t="shared" si="359"/>
        <v>0</v>
      </c>
      <c r="L89" s="103">
        <v>0</v>
      </c>
      <c r="M89" s="100">
        <f t="shared" si="360"/>
        <v>0</v>
      </c>
      <c r="N89" s="104">
        <v>0</v>
      </c>
      <c r="O89" s="102">
        <f t="shared" si="361"/>
        <v>0</v>
      </c>
      <c r="P89" s="103">
        <v>0</v>
      </c>
      <c r="Q89" s="100">
        <f t="shared" si="362"/>
        <v>0</v>
      </c>
      <c r="R89" s="104">
        <v>0</v>
      </c>
      <c r="S89" s="102">
        <f t="shared" si="363"/>
        <v>0</v>
      </c>
      <c r="T89" s="103">
        <v>0</v>
      </c>
      <c r="U89" s="100">
        <f t="shared" si="364"/>
        <v>0</v>
      </c>
      <c r="V89" s="104">
        <v>0</v>
      </c>
      <c r="W89" s="102">
        <f t="shared" si="365"/>
        <v>0</v>
      </c>
      <c r="X89" s="103">
        <v>0</v>
      </c>
      <c r="Y89" s="100">
        <f t="shared" si="366"/>
        <v>0</v>
      </c>
      <c r="Z89" s="104">
        <v>0</v>
      </c>
      <c r="AA89" s="102">
        <f t="shared" si="367"/>
        <v>0</v>
      </c>
      <c r="AB89" s="103">
        <v>0</v>
      </c>
      <c r="AC89" s="100">
        <f t="shared" si="368"/>
        <v>0</v>
      </c>
      <c r="AD89" s="104">
        <v>0</v>
      </c>
      <c r="AE89" s="102">
        <f t="shared" si="369"/>
        <v>0</v>
      </c>
      <c r="AF89" s="103">
        <v>0</v>
      </c>
      <c r="AG89" s="100">
        <f t="shared" si="370"/>
        <v>0</v>
      </c>
      <c r="AH89" s="104">
        <v>0</v>
      </c>
      <c r="AI89" s="102">
        <f t="shared" si="371"/>
        <v>0</v>
      </c>
      <c r="AJ89" s="103">
        <v>0</v>
      </c>
      <c r="AK89" s="100">
        <f t="shared" si="372"/>
        <v>0</v>
      </c>
      <c r="AL89" s="104">
        <v>0</v>
      </c>
      <c r="AM89" s="102">
        <f t="shared" si="373"/>
        <v>0</v>
      </c>
      <c r="AN89" s="103">
        <v>0</v>
      </c>
      <c r="AO89" s="100">
        <f t="shared" si="374"/>
        <v>0</v>
      </c>
      <c r="AP89" s="104">
        <v>0</v>
      </c>
      <c r="AQ89" s="102">
        <f t="shared" si="375"/>
        <v>0</v>
      </c>
      <c r="AR89" s="103">
        <v>0</v>
      </c>
      <c r="AS89" s="100">
        <f t="shared" si="376"/>
        <v>0</v>
      </c>
      <c r="AT89" s="104">
        <v>0</v>
      </c>
      <c r="AU89" s="102">
        <f t="shared" si="377"/>
        <v>0</v>
      </c>
      <c r="AV89" s="103">
        <v>0</v>
      </c>
      <c r="AW89" s="100">
        <f t="shared" si="378"/>
        <v>0</v>
      </c>
      <c r="AX89" s="104">
        <v>0</v>
      </c>
      <c r="AY89" s="102">
        <f t="shared" si="379"/>
        <v>0</v>
      </c>
      <c r="AZ89" s="103">
        <v>0</v>
      </c>
      <c r="BA89" s="100">
        <f t="shared" si="380"/>
        <v>0</v>
      </c>
      <c r="BB89" s="104">
        <v>0</v>
      </c>
      <c r="BC89" s="102">
        <f t="shared" si="381"/>
        <v>0</v>
      </c>
      <c r="BD89" s="103">
        <v>0</v>
      </c>
      <c r="BE89" s="100">
        <f t="shared" si="382"/>
        <v>0</v>
      </c>
      <c r="BF89" s="104">
        <v>0</v>
      </c>
      <c r="BG89" s="102">
        <f t="shared" si="383"/>
        <v>0</v>
      </c>
      <c r="BH89" s="103">
        <v>0</v>
      </c>
      <c r="BI89" s="100">
        <f t="shared" si="384"/>
        <v>0</v>
      </c>
      <c r="BJ89" s="104">
        <v>0</v>
      </c>
      <c r="BK89" s="102">
        <f t="shared" si="385"/>
        <v>0</v>
      </c>
      <c r="BL89" s="103">
        <v>0</v>
      </c>
      <c r="BM89" s="100">
        <f t="shared" si="386"/>
        <v>0</v>
      </c>
      <c r="BN89" s="104">
        <v>0</v>
      </c>
      <c r="BO89" s="102">
        <f t="shared" si="387"/>
        <v>0</v>
      </c>
      <c r="BP89" s="103">
        <v>0</v>
      </c>
      <c r="BQ89" s="100">
        <f t="shared" si="388"/>
        <v>0</v>
      </c>
      <c r="BR89" s="104">
        <v>0</v>
      </c>
      <c r="BS89" s="102">
        <f t="shared" si="389"/>
        <v>0</v>
      </c>
      <c r="BT89" s="103">
        <v>0</v>
      </c>
      <c r="BU89" s="100">
        <f t="shared" si="390"/>
        <v>0</v>
      </c>
      <c r="BV89" s="104">
        <v>0</v>
      </c>
      <c r="BW89" s="102">
        <f t="shared" si="391"/>
        <v>0</v>
      </c>
      <c r="BX89" s="103">
        <v>0</v>
      </c>
      <c r="BY89" s="100">
        <f t="shared" si="392"/>
        <v>0</v>
      </c>
      <c r="BZ89" s="104">
        <v>0</v>
      </c>
      <c r="CA89" s="102">
        <f t="shared" si="393"/>
        <v>0</v>
      </c>
      <c r="CB89" s="103">
        <v>0</v>
      </c>
      <c r="CC89" s="100">
        <f t="shared" si="394"/>
        <v>0</v>
      </c>
      <c r="CD89" s="104">
        <v>0</v>
      </c>
      <c r="CE89" s="102">
        <f t="shared" si="395"/>
        <v>0</v>
      </c>
      <c r="CF89" s="103">
        <v>0</v>
      </c>
      <c r="CG89" s="100">
        <f t="shared" si="396"/>
        <v>0</v>
      </c>
      <c r="CH89" s="104">
        <v>0</v>
      </c>
      <c r="CI89" s="102">
        <f t="shared" si="397"/>
        <v>0</v>
      </c>
      <c r="CJ89" s="103">
        <v>0</v>
      </c>
      <c r="CK89" s="100">
        <f t="shared" si="398"/>
        <v>0</v>
      </c>
      <c r="CL89" s="104">
        <v>0</v>
      </c>
      <c r="CM89" s="102">
        <f t="shared" si="399"/>
        <v>0</v>
      </c>
      <c r="CN89" s="103">
        <v>0</v>
      </c>
      <c r="CO89" s="100">
        <f t="shared" si="400"/>
        <v>0</v>
      </c>
      <c r="CP89" s="104">
        <v>0</v>
      </c>
      <c r="CQ89" s="102">
        <f t="shared" si="401"/>
        <v>0</v>
      </c>
      <c r="CR89" s="103">
        <v>0</v>
      </c>
      <c r="CS89" s="100">
        <f t="shared" si="402"/>
        <v>0</v>
      </c>
      <c r="CT89" s="104">
        <v>0</v>
      </c>
      <c r="CU89" s="102">
        <f t="shared" si="403"/>
        <v>0</v>
      </c>
      <c r="CV89" s="103">
        <v>0</v>
      </c>
      <c r="CW89" s="100">
        <f t="shared" si="404"/>
        <v>0</v>
      </c>
      <c r="CX89" s="104">
        <v>0</v>
      </c>
      <c r="CZ89" s="235">
        <f t="shared" si="405"/>
        <v>0</v>
      </c>
      <c r="DA89" s="236">
        <f t="shared" si="406"/>
        <v>0</v>
      </c>
    </row>
    <row r="90" spans="1:105" s="180" customFormat="1" ht="8.4" x14ac:dyDescent="0.15">
      <c r="A90" s="106" t="s">
        <v>1245</v>
      </c>
      <c r="B90" s="107" t="str">
        <f>Orçamentária!D1263</f>
        <v>DIFUSORES, REGISTROS, GRELHAS E VENEZIANAS</v>
      </c>
      <c r="C90" s="108">
        <f>Orçamentária!J1289</f>
        <v>0</v>
      </c>
      <c r="D90" s="108">
        <f>Orçamentária!K1289</f>
        <v>0</v>
      </c>
      <c r="E90" s="109">
        <f t="shared" si="407"/>
        <v>0</v>
      </c>
      <c r="F90" s="110" t="e">
        <f>+E90/E$97*100</f>
        <v>#DIV/0!</v>
      </c>
      <c r="G90" s="111">
        <f t="shared" si="357"/>
        <v>0</v>
      </c>
      <c r="H90" s="112">
        <v>0</v>
      </c>
      <c r="I90" s="113">
        <f t="shared" si="358"/>
        <v>0</v>
      </c>
      <c r="J90" s="114">
        <v>0</v>
      </c>
      <c r="K90" s="111">
        <f t="shared" si="359"/>
        <v>0</v>
      </c>
      <c r="L90" s="112">
        <v>0</v>
      </c>
      <c r="M90" s="113">
        <f t="shared" si="360"/>
        <v>0</v>
      </c>
      <c r="N90" s="114">
        <v>0</v>
      </c>
      <c r="O90" s="111">
        <f t="shared" si="361"/>
        <v>0</v>
      </c>
      <c r="P90" s="112">
        <v>0</v>
      </c>
      <c r="Q90" s="113">
        <f t="shared" si="362"/>
        <v>0</v>
      </c>
      <c r="R90" s="114">
        <v>0</v>
      </c>
      <c r="S90" s="111">
        <f t="shared" si="363"/>
        <v>0</v>
      </c>
      <c r="T90" s="112">
        <v>0</v>
      </c>
      <c r="U90" s="113">
        <f t="shared" si="364"/>
        <v>0</v>
      </c>
      <c r="V90" s="114">
        <v>0</v>
      </c>
      <c r="W90" s="111">
        <f t="shared" si="365"/>
        <v>0</v>
      </c>
      <c r="X90" s="112">
        <v>0</v>
      </c>
      <c r="Y90" s="113">
        <f t="shared" si="366"/>
        <v>0</v>
      </c>
      <c r="Z90" s="114">
        <v>0</v>
      </c>
      <c r="AA90" s="111">
        <f t="shared" si="367"/>
        <v>0</v>
      </c>
      <c r="AB90" s="112">
        <v>0</v>
      </c>
      <c r="AC90" s="113">
        <f t="shared" si="368"/>
        <v>0</v>
      </c>
      <c r="AD90" s="114">
        <v>0</v>
      </c>
      <c r="AE90" s="111">
        <f t="shared" si="369"/>
        <v>0</v>
      </c>
      <c r="AF90" s="112">
        <v>0</v>
      </c>
      <c r="AG90" s="113">
        <f t="shared" si="370"/>
        <v>0</v>
      </c>
      <c r="AH90" s="114">
        <v>0</v>
      </c>
      <c r="AI90" s="111">
        <f t="shared" si="371"/>
        <v>0</v>
      </c>
      <c r="AJ90" s="112">
        <v>0</v>
      </c>
      <c r="AK90" s="113">
        <f t="shared" si="372"/>
        <v>0</v>
      </c>
      <c r="AL90" s="114">
        <v>0</v>
      </c>
      <c r="AM90" s="111">
        <f t="shared" si="373"/>
        <v>0</v>
      </c>
      <c r="AN90" s="112">
        <v>0</v>
      </c>
      <c r="AO90" s="113">
        <f t="shared" si="374"/>
        <v>0</v>
      </c>
      <c r="AP90" s="114">
        <v>0</v>
      </c>
      <c r="AQ90" s="111">
        <f t="shared" si="375"/>
        <v>0</v>
      </c>
      <c r="AR90" s="112">
        <v>0</v>
      </c>
      <c r="AS90" s="113">
        <f t="shared" si="376"/>
        <v>0</v>
      </c>
      <c r="AT90" s="114">
        <v>0</v>
      </c>
      <c r="AU90" s="111">
        <f t="shared" si="377"/>
        <v>0</v>
      </c>
      <c r="AV90" s="112">
        <v>0</v>
      </c>
      <c r="AW90" s="113">
        <f t="shared" si="378"/>
        <v>0</v>
      </c>
      <c r="AX90" s="114">
        <v>0</v>
      </c>
      <c r="AY90" s="111">
        <f t="shared" si="379"/>
        <v>0</v>
      </c>
      <c r="AZ90" s="112">
        <v>0</v>
      </c>
      <c r="BA90" s="113">
        <f t="shared" si="380"/>
        <v>0</v>
      </c>
      <c r="BB90" s="114">
        <v>0</v>
      </c>
      <c r="BC90" s="111">
        <f t="shared" si="381"/>
        <v>0</v>
      </c>
      <c r="BD90" s="112">
        <v>0</v>
      </c>
      <c r="BE90" s="113">
        <f t="shared" si="382"/>
        <v>0</v>
      </c>
      <c r="BF90" s="114">
        <v>0</v>
      </c>
      <c r="BG90" s="111">
        <f t="shared" si="383"/>
        <v>0</v>
      </c>
      <c r="BH90" s="112">
        <v>0</v>
      </c>
      <c r="BI90" s="113">
        <f t="shared" si="384"/>
        <v>0</v>
      </c>
      <c r="BJ90" s="114">
        <v>0</v>
      </c>
      <c r="BK90" s="111">
        <f t="shared" si="385"/>
        <v>0</v>
      </c>
      <c r="BL90" s="112">
        <v>0</v>
      </c>
      <c r="BM90" s="113">
        <f t="shared" si="386"/>
        <v>0</v>
      </c>
      <c r="BN90" s="114">
        <v>0</v>
      </c>
      <c r="BO90" s="111">
        <f t="shared" si="387"/>
        <v>0</v>
      </c>
      <c r="BP90" s="112">
        <v>0</v>
      </c>
      <c r="BQ90" s="113">
        <f t="shared" si="388"/>
        <v>0</v>
      </c>
      <c r="BR90" s="114">
        <v>0</v>
      </c>
      <c r="BS90" s="111">
        <f t="shared" si="389"/>
        <v>0</v>
      </c>
      <c r="BT90" s="112">
        <v>0</v>
      </c>
      <c r="BU90" s="113">
        <f t="shared" si="390"/>
        <v>0</v>
      </c>
      <c r="BV90" s="114">
        <v>0</v>
      </c>
      <c r="BW90" s="111">
        <f t="shared" si="391"/>
        <v>0</v>
      </c>
      <c r="BX90" s="112">
        <v>0</v>
      </c>
      <c r="BY90" s="113">
        <f t="shared" si="392"/>
        <v>0</v>
      </c>
      <c r="BZ90" s="114">
        <v>0</v>
      </c>
      <c r="CA90" s="111">
        <f t="shared" si="393"/>
        <v>0</v>
      </c>
      <c r="CB90" s="112">
        <v>0</v>
      </c>
      <c r="CC90" s="113">
        <f t="shared" si="394"/>
        <v>0</v>
      </c>
      <c r="CD90" s="114">
        <v>0</v>
      </c>
      <c r="CE90" s="111">
        <f t="shared" si="395"/>
        <v>0</v>
      </c>
      <c r="CF90" s="112">
        <v>0</v>
      </c>
      <c r="CG90" s="113">
        <f t="shared" si="396"/>
        <v>0</v>
      </c>
      <c r="CH90" s="114">
        <v>0</v>
      </c>
      <c r="CI90" s="111">
        <f t="shared" si="397"/>
        <v>0</v>
      </c>
      <c r="CJ90" s="112">
        <v>0</v>
      </c>
      <c r="CK90" s="113">
        <f t="shared" si="398"/>
        <v>0</v>
      </c>
      <c r="CL90" s="114">
        <v>0</v>
      </c>
      <c r="CM90" s="111">
        <f t="shared" si="399"/>
        <v>0</v>
      </c>
      <c r="CN90" s="112">
        <v>0</v>
      </c>
      <c r="CO90" s="113">
        <f t="shared" si="400"/>
        <v>0</v>
      </c>
      <c r="CP90" s="114">
        <v>0</v>
      </c>
      <c r="CQ90" s="111">
        <f t="shared" si="401"/>
        <v>0</v>
      </c>
      <c r="CR90" s="112">
        <v>0</v>
      </c>
      <c r="CS90" s="113">
        <f t="shared" si="402"/>
        <v>0</v>
      </c>
      <c r="CT90" s="114">
        <v>0</v>
      </c>
      <c r="CU90" s="111">
        <f t="shared" si="403"/>
        <v>0</v>
      </c>
      <c r="CV90" s="112">
        <v>0</v>
      </c>
      <c r="CW90" s="113">
        <f t="shared" si="404"/>
        <v>0</v>
      </c>
      <c r="CX90" s="114">
        <v>0</v>
      </c>
      <c r="CZ90" s="235">
        <f t="shared" si="405"/>
        <v>0</v>
      </c>
      <c r="DA90" s="236">
        <f t="shared" si="406"/>
        <v>0</v>
      </c>
    </row>
    <row r="91" spans="1:105" s="299" customFormat="1" ht="18" customHeight="1" x14ac:dyDescent="0.15">
      <c r="A91" s="291">
        <v>14</v>
      </c>
      <c r="B91" s="292" t="str">
        <f>Orçamentária!D1293</f>
        <v>DISPOSITIVOS PARA COCÇÃO</v>
      </c>
      <c r="C91" s="293">
        <f>Orçamentária!J1296</f>
        <v>0</v>
      </c>
      <c r="D91" s="293">
        <f>Orçamentária!K1296</f>
        <v>0</v>
      </c>
      <c r="E91" s="294">
        <f t="shared" si="407"/>
        <v>0</v>
      </c>
      <c r="F91" s="295" t="e">
        <f>+E91/E$97*100</f>
        <v>#DIV/0!</v>
      </c>
      <c r="G91" s="296">
        <f t="shared" si="357"/>
        <v>0</v>
      </c>
      <c r="H91" s="297">
        <v>0</v>
      </c>
      <c r="I91" s="293">
        <f t="shared" si="358"/>
        <v>0</v>
      </c>
      <c r="J91" s="298">
        <v>0</v>
      </c>
      <c r="K91" s="296">
        <f t="shared" si="359"/>
        <v>0</v>
      </c>
      <c r="L91" s="297">
        <v>0</v>
      </c>
      <c r="M91" s="293">
        <f t="shared" si="360"/>
        <v>0</v>
      </c>
      <c r="N91" s="298">
        <v>0</v>
      </c>
      <c r="O91" s="296">
        <f t="shared" si="361"/>
        <v>0</v>
      </c>
      <c r="P91" s="297">
        <v>0</v>
      </c>
      <c r="Q91" s="293">
        <f t="shared" si="362"/>
        <v>0</v>
      </c>
      <c r="R91" s="298">
        <v>0</v>
      </c>
      <c r="S91" s="296">
        <f t="shared" si="363"/>
        <v>0</v>
      </c>
      <c r="T91" s="297">
        <v>0</v>
      </c>
      <c r="U91" s="293">
        <f t="shared" si="364"/>
        <v>0</v>
      </c>
      <c r="V91" s="298">
        <v>0</v>
      </c>
      <c r="W91" s="296">
        <f t="shared" si="365"/>
        <v>0</v>
      </c>
      <c r="X91" s="297">
        <v>0</v>
      </c>
      <c r="Y91" s="293">
        <f t="shared" si="366"/>
        <v>0</v>
      </c>
      <c r="Z91" s="298">
        <v>0</v>
      </c>
      <c r="AA91" s="296">
        <f t="shared" si="367"/>
        <v>0</v>
      </c>
      <c r="AB91" s="297">
        <v>0</v>
      </c>
      <c r="AC91" s="293">
        <f t="shared" si="368"/>
        <v>0</v>
      </c>
      <c r="AD91" s="298">
        <v>0</v>
      </c>
      <c r="AE91" s="296">
        <f t="shared" si="369"/>
        <v>0</v>
      </c>
      <c r="AF91" s="297">
        <v>0</v>
      </c>
      <c r="AG91" s="293">
        <f t="shared" si="370"/>
        <v>0</v>
      </c>
      <c r="AH91" s="298">
        <v>0</v>
      </c>
      <c r="AI91" s="296">
        <f t="shared" si="371"/>
        <v>0</v>
      </c>
      <c r="AJ91" s="297">
        <v>0</v>
      </c>
      <c r="AK91" s="293">
        <f t="shared" si="372"/>
        <v>0</v>
      </c>
      <c r="AL91" s="298">
        <v>0</v>
      </c>
      <c r="AM91" s="296">
        <f t="shared" si="373"/>
        <v>0</v>
      </c>
      <c r="AN91" s="297">
        <v>0</v>
      </c>
      <c r="AO91" s="293">
        <f t="shared" si="374"/>
        <v>0</v>
      </c>
      <c r="AP91" s="298">
        <v>0</v>
      </c>
      <c r="AQ91" s="296">
        <f t="shared" si="375"/>
        <v>0</v>
      </c>
      <c r="AR91" s="297">
        <v>0</v>
      </c>
      <c r="AS91" s="293">
        <f t="shared" si="376"/>
        <v>0</v>
      </c>
      <c r="AT91" s="298">
        <v>0</v>
      </c>
      <c r="AU91" s="296">
        <f t="shared" si="377"/>
        <v>0</v>
      </c>
      <c r="AV91" s="297">
        <v>0</v>
      </c>
      <c r="AW91" s="293">
        <f t="shared" si="378"/>
        <v>0</v>
      </c>
      <c r="AX91" s="298">
        <v>0</v>
      </c>
      <c r="AY91" s="296">
        <f t="shared" si="379"/>
        <v>0</v>
      </c>
      <c r="AZ91" s="297">
        <v>0</v>
      </c>
      <c r="BA91" s="293">
        <f t="shared" si="380"/>
        <v>0</v>
      </c>
      <c r="BB91" s="298">
        <v>0</v>
      </c>
      <c r="BC91" s="296">
        <f t="shared" si="381"/>
        <v>0</v>
      </c>
      <c r="BD91" s="297">
        <v>0</v>
      </c>
      <c r="BE91" s="293">
        <f t="shared" si="382"/>
        <v>0</v>
      </c>
      <c r="BF91" s="298">
        <v>0</v>
      </c>
      <c r="BG91" s="296">
        <f t="shared" si="383"/>
        <v>0</v>
      </c>
      <c r="BH91" s="297">
        <v>0</v>
      </c>
      <c r="BI91" s="293">
        <f t="shared" si="384"/>
        <v>0</v>
      </c>
      <c r="BJ91" s="298">
        <v>0</v>
      </c>
      <c r="BK91" s="296">
        <f t="shared" si="385"/>
        <v>0</v>
      </c>
      <c r="BL91" s="297">
        <v>0</v>
      </c>
      <c r="BM91" s="293">
        <f t="shared" si="386"/>
        <v>0</v>
      </c>
      <c r="BN91" s="298">
        <v>0</v>
      </c>
      <c r="BO91" s="296">
        <f t="shared" si="387"/>
        <v>0</v>
      </c>
      <c r="BP91" s="297">
        <v>0</v>
      </c>
      <c r="BQ91" s="293">
        <f t="shared" si="388"/>
        <v>0</v>
      </c>
      <c r="BR91" s="298">
        <v>0</v>
      </c>
      <c r="BS91" s="296">
        <f t="shared" si="389"/>
        <v>0</v>
      </c>
      <c r="BT91" s="297">
        <v>0</v>
      </c>
      <c r="BU91" s="293">
        <f t="shared" si="390"/>
        <v>0</v>
      </c>
      <c r="BV91" s="298">
        <v>0</v>
      </c>
      <c r="BW91" s="296">
        <f t="shared" si="391"/>
        <v>0</v>
      </c>
      <c r="BX91" s="297">
        <v>0</v>
      </c>
      <c r="BY91" s="293">
        <f t="shared" si="392"/>
        <v>0</v>
      </c>
      <c r="BZ91" s="298">
        <v>0</v>
      </c>
      <c r="CA91" s="296">
        <f t="shared" si="393"/>
        <v>0</v>
      </c>
      <c r="CB91" s="297">
        <v>0</v>
      </c>
      <c r="CC91" s="293">
        <f t="shared" si="394"/>
        <v>0</v>
      </c>
      <c r="CD91" s="298">
        <v>0</v>
      </c>
      <c r="CE91" s="296">
        <f t="shared" si="395"/>
        <v>0</v>
      </c>
      <c r="CF91" s="297">
        <v>0</v>
      </c>
      <c r="CG91" s="293">
        <f t="shared" si="396"/>
        <v>0</v>
      </c>
      <c r="CH91" s="298">
        <v>0</v>
      </c>
      <c r="CI91" s="296">
        <f t="shared" si="397"/>
        <v>0</v>
      </c>
      <c r="CJ91" s="297">
        <v>0</v>
      </c>
      <c r="CK91" s="293">
        <f t="shared" si="398"/>
        <v>0</v>
      </c>
      <c r="CL91" s="298">
        <v>0</v>
      </c>
      <c r="CM91" s="296">
        <f t="shared" si="399"/>
        <v>0</v>
      </c>
      <c r="CN91" s="297">
        <v>0</v>
      </c>
      <c r="CO91" s="293">
        <f t="shared" si="400"/>
        <v>0</v>
      </c>
      <c r="CP91" s="298">
        <v>0</v>
      </c>
      <c r="CQ91" s="296">
        <f t="shared" si="401"/>
        <v>0</v>
      </c>
      <c r="CR91" s="297">
        <v>0</v>
      </c>
      <c r="CS91" s="293">
        <f t="shared" si="402"/>
        <v>0</v>
      </c>
      <c r="CT91" s="298">
        <v>0</v>
      </c>
      <c r="CU91" s="296">
        <f t="shared" si="403"/>
        <v>0</v>
      </c>
      <c r="CV91" s="297">
        <v>0</v>
      </c>
      <c r="CW91" s="293">
        <f t="shared" si="404"/>
        <v>0</v>
      </c>
      <c r="CX91" s="298">
        <v>0</v>
      </c>
      <c r="CZ91" s="289">
        <f t="shared" si="405"/>
        <v>0</v>
      </c>
      <c r="DA91" s="290">
        <f t="shared" si="406"/>
        <v>0</v>
      </c>
    </row>
    <row r="92" spans="1:105" s="288" customFormat="1" ht="18" customHeight="1" x14ac:dyDescent="0.15">
      <c r="A92" s="279">
        <v>15</v>
      </c>
      <c r="B92" s="280" t="str">
        <f>Orçamentária!D1300</f>
        <v>PAVIMENTAÇÃO</v>
      </c>
      <c r="C92" s="281"/>
      <c r="D92" s="281"/>
      <c r="E92" s="282"/>
      <c r="F92" s="283"/>
      <c r="G92" s="284">
        <f t="shared" ref="G92:G93" si="408">H92*$C92</f>
        <v>0</v>
      </c>
      <c r="H92" s="285">
        <v>0</v>
      </c>
      <c r="I92" s="286">
        <f t="shared" ref="I92:I93" si="409">J92*$D92</f>
        <v>0</v>
      </c>
      <c r="J92" s="287">
        <v>0</v>
      </c>
      <c r="K92" s="284">
        <f t="shared" ref="K92:K93" si="410">L92*$C92</f>
        <v>0</v>
      </c>
      <c r="L92" s="285">
        <v>0</v>
      </c>
      <c r="M92" s="286">
        <f t="shared" ref="M92:M93" si="411">N92*$D92</f>
        <v>0</v>
      </c>
      <c r="N92" s="287">
        <v>0</v>
      </c>
      <c r="O92" s="284">
        <f t="shared" ref="O92:O93" si="412">P92*$C92</f>
        <v>0</v>
      </c>
      <c r="P92" s="285">
        <v>0</v>
      </c>
      <c r="Q92" s="286">
        <f t="shared" ref="Q92:Q93" si="413">R92*$D92</f>
        <v>0</v>
      </c>
      <c r="R92" s="287">
        <v>0</v>
      </c>
      <c r="S92" s="284">
        <f t="shared" ref="S92:S93" si="414">T92*$C92</f>
        <v>0</v>
      </c>
      <c r="T92" s="285">
        <v>0</v>
      </c>
      <c r="U92" s="286">
        <f t="shared" ref="U92:U93" si="415">V92*$D92</f>
        <v>0</v>
      </c>
      <c r="V92" s="287">
        <v>0</v>
      </c>
      <c r="W92" s="284">
        <f t="shared" ref="W92:W93" si="416">X92*$C92</f>
        <v>0</v>
      </c>
      <c r="X92" s="285">
        <v>0</v>
      </c>
      <c r="Y92" s="286">
        <f t="shared" ref="Y92:Y93" si="417">Z92*$D92</f>
        <v>0</v>
      </c>
      <c r="Z92" s="287">
        <v>0</v>
      </c>
      <c r="AA92" s="284">
        <f t="shared" ref="AA92:AA93" si="418">AB92*$C92</f>
        <v>0</v>
      </c>
      <c r="AB92" s="285">
        <v>0</v>
      </c>
      <c r="AC92" s="286">
        <f t="shared" ref="AC92:AC93" si="419">AD92*$D92</f>
        <v>0</v>
      </c>
      <c r="AD92" s="287">
        <v>0</v>
      </c>
      <c r="AE92" s="284">
        <f t="shared" ref="AE92:AE93" si="420">AF92*$C92</f>
        <v>0</v>
      </c>
      <c r="AF92" s="285">
        <v>0</v>
      </c>
      <c r="AG92" s="286">
        <f t="shared" ref="AG92:AG93" si="421">AH92*$D92</f>
        <v>0</v>
      </c>
      <c r="AH92" s="287">
        <v>0</v>
      </c>
      <c r="AI92" s="284">
        <f t="shared" ref="AI92:AI93" si="422">AJ92*$C92</f>
        <v>0</v>
      </c>
      <c r="AJ92" s="285">
        <v>0</v>
      </c>
      <c r="AK92" s="286">
        <f t="shared" ref="AK92:AK93" si="423">AL92*$D92</f>
        <v>0</v>
      </c>
      <c r="AL92" s="287">
        <v>0</v>
      </c>
      <c r="AM92" s="284">
        <f t="shared" ref="AM92:AM93" si="424">AN92*$C92</f>
        <v>0</v>
      </c>
      <c r="AN92" s="285">
        <v>0</v>
      </c>
      <c r="AO92" s="286">
        <f t="shared" ref="AO92:AO93" si="425">AP92*$D92</f>
        <v>0</v>
      </c>
      <c r="AP92" s="287">
        <v>0</v>
      </c>
      <c r="AQ92" s="284">
        <f t="shared" ref="AQ92:AQ93" si="426">AR92*$C92</f>
        <v>0</v>
      </c>
      <c r="AR92" s="285">
        <v>0</v>
      </c>
      <c r="AS92" s="286">
        <f t="shared" ref="AS92:AS93" si="427">AT92*$D92</f>
        <v>0</v>
      </c>
      <c r="AT92" s="287">
        <v>0</v>
      </c>
      <c r="AU92" s="284">
        <f t="shared" ref="AU92:AU93" si="428">AV92*$C92</f>
        <v>0</v>
      </c>
      <c r="AV92" s="285">
        <v>0</v>
      </c>
      <c r="AW92" s="286">
        <f t="shared" ref="AW92:AW93" si="429">AX92*$D92</f>
        <v>0</v>
      </c>
      <c r="AX92" s="287">
        <v>0</v>
      </c>
      <c r="AY92" s="284">
        <f t="shared" ref="AY92:AY93" si="430">AZ92*$C92</f>
        <v>0</v>
      </c>
      <c r="AZ92" s="285">
        <v>0</v>
      </c>
      <c r="BA92" s="286">
        <f t="shared" ref="BA92:BA93" si="431">BB92*$D92</f>
        <v>0</v>
      </c>
      <c r="BB92" s="287">
        <v>0</v>
      </c>
      <c r="BC92" s="284">
        <f t="shared" ref="BC92:BC93" si="432">BD92*$C92</f>
        <v>0</v>
      </c>
      <c r="BD92" s="285">
        <v>0</v>
      </c>
      <c r="BE92" s="286">
        <f t="shared" ref="BE92:BE93" si="433">BF92*$D92</f>
        <v>0</v>
      </c>
      <c r="BF92" s="287">
        <v>0</v>
      </c>
      <c r="BG92" s="284">
        <f t="shared" ref="BG92:BG93" si="434">BH92*$C92</f>
        <v>0</v>
      </c>
      <c r="BH92" s="285">
        <v>0</v>
      </c>
      <c r="BI92" s="286">
        <f t="shared" ref="BI92:BI93" si="435">BJ92*$D92</f>
        <v>0</v>
      </c>
      <c r="BJ92" s="287">
        <v>0</v>
      </c>
      <c r="BK92" s="284">
        <f t="shared" ref="BK92:BK93" si="436">BL92*$C92</f>
        <v>0</v>
      </c>
      <c r="BL92" s="285">
        <v>0</v>
      </c>
      <c r="BM92" s="286">
        <f t="shared" ref="BM92:BM93" si="437">BN92*$D92</f>
        <v>0</v>
      </c>
      <c r="BN92" s="287">
        <v>0</v>
      </c>
      <c r="BO92" s="284">
        <f t="shared" ref="BO92:BO93" si="438">BP92*$C92</f>
        <v>0</v>
      </c>
      <c r="BP92" s="285">
        <v>0</v>
      </c>
      <c r="BQ92" s="286">
        <f t="shared" ref="BQ92:BQ93" si="439">BR92*$D92</f>
        <v>0</v>
      </c>
      <c r="BR92" s="287">
        <v>0</v>
      </c>
      <c r="BS92" s="284">
        <f t="shared" ref="BS92:BS93" si="440">BT92*$C92</f>
        <v>0</v>
      </c>
      <c r="BT92" s="285">
        <v>0</v>
      </c>
      <c r="BU92" s="286">
        <f t="shared" ref="BU92:BU93" si="441">BV92*$D92</f>
        <v>0</v>
      </c>
      <c r="BV92" s="287">
        <v>0</v>
      </c>
      <c r="BW92" s="284">
        <f t="shared" ref="BW92:BW93" si="442">BX92*$C92</f>
        <v>0</v>
      </c>
      <c r="BX92" s="285">
        <v>0</v>
      </c>
      <c r="BY92" s="286">
        <f t="shared" ref="BY92:BY93" si="443">BZ92*$D92</f>
        <v>0</v>
      </c>
      <c r="BZ92" s="287">
        <v>0</v>
      </c>
      <c r="CA92" s="284">
        <f t="shared" ref="CA92:CA93" si="444">CB92*$C92</f>
        <v>0</v>
      </c>
      <c r="CB92" s="285">
        <v>0</v>
      </c>
      <c r="CC92" s="286">
        <f t="shared" ref="CC92:CC93" si="445">CD92*$D92</f>
        <v>0</v>
      </c>
      <c r="CD92" s="287">
        <v>0</v>
      </c>
      <c r="CE92" s="284">
        <f t="shared" ref="CE92:CE93" si="446">CF92*$C92</f>
        <v>0</v>
      </c>
      <c r="CF92" s="285">
        <v>0</v>
      </c>
      <c r="CG92" s="286">
        <f t="shared" ref="CG92:CG93" si="447">CH92*$D92</f>
        <v>0</v>
      </c>
      <c r="CH92" s="287">
        <v>0</v>
      </c>
      <c r="CI92" s="284">
        <f t="shared" ref="CI92:CI93" si="448">CJ92*$C92</f>
        <v>0</v>
      </c>
      <c r="CJ92" s="285">
        <v>0</v>
      </c>
      <c r="CK92" s="286">
        <f t="shared" ref="CK92:CK93" si="449">CL92*$D92</f>
        <v>0</v>
      </c>
      <c r="CL92" s="287">
        <v>0</v>
      </c>
      <c r="CM92" s="284">
        <f t="shared" ref="CM92:CM93" si="450">CN92*$C92</f>
        <v>0</v>
      </c>
      <c r="CN92" s="285">
        <v>0</v>
      </c>
      <c r="CO92" s="286">
        <f t="shared" ref="CO92:CO93" si="451">CP92*$D92</f>
        <v>0</v>
      </c>
      <c r="CP92" s="287">
        <v>0</v>
      </c>
      <c r="CQ92" s="284">
        <f t="shared" ref="CQ92:CQ93" si="452">CR92*$C92</f>
        <v>0</v>
      </c>
      <c r="CR92" s="285">
        <v>0</v>
      </c>
      <c r="CS92" s="286">
        <f t="shared" ref="CS92:CS93" si="453">CT92*$D92</f>
        <v>0</v>
      </c>
      <c r="CT92" s="287">
        <v>0</v>
      </c>
      <c r="CU92" s="284">
        <f t="shared" ref="CU92:CU93" si="454">CV92*$C92</f>
        <v>0</v>
      </c>
      <c r="CV92" s="285">
        <v>0</v>
      </c>
      <c r="CW92" s="286">
        <f t="shared" ref="CW92:CW93" si="455">CX92*$D92</f>
        <v>0</v>
      </c>
      <c r="CX92" s="287">
        <v>0</v>
      </c>
      <c r="CZ92" s="289">
        <f t="shared" ref="CZ92:CZ93" si="456">H92+L92+P92+T92+X92+AB92+AF92+AJ92+AN92+AR92+AV92+AZ92+BD92+BH92+BL92+BP92+BT92+BX92+CB92+CF92+CJ92+CN92+CR92+CV92</f>
        <v>0</v>
      </c>
      <c r="DA92" s="290">
        <f t="shared" ref="DA92:DA93" si="457">J92+N92+R92+V92+Z92+AD92+AH92+AL92+AP92+AT92+AX92+BB92+BF92+BJ92+BN92+BR92+BV92+BZ92+CD92+CH92+CL92+CP92+CT92+CX92</f>
        <v>0</v>
      </c>
    </row>
    <row r="93" spans="1:105" s="105" customFormat="1" ht="8.4" x14ac:dyDescent="0.15">
      <c r="A93" s="98" t="s">
        <v>1270</v>
      </c>
      <c r="B93" s="99" t="str">
        <f>Orçamentária!D1301</f>
        <v>TERRAPLANAGEM</v>
      </c>
      <c r="C93" s="100">
        <f>Orçamentária!J1309</f>
        <v>0</v>
      </c>
      <c r="D93" s="100">
        <f>Orçamentária!K1309</f>
        <v>0</v>
      </c>
      <c r="E93" s="101">
        <f t="shared" ref="E93" si="458">C93+D93</f>
        <v>0</v>
      </c>
      <c r="F93" s="213" t="e">
        <f>+E93/E$97*100</f>
        <v>#DIV/0!</v>
      </c>
      <c r="G93" s="102">
        <f t="shared" si="408"/>
        <v>0</v>
      </c>
      <c r="H93" s="103">
        <v>0</v>
      </c>
      <c r="I93" s="100">
        <f t="shared" si="409"/>
        <v>0</v>
      </c>
      <c r="J93" s="104">
        <v>0</v>
      </c>
      <c r="K93" s="102">
        <f t="shared" si="410"/>
        <v>0</v>
      </c>
      <c r="L93" s="103">
        <v>0</v>
      </c>
      <c r="M93" s="100">
        <f t="shared" si="411"/>
        <v>0</v>
      </c>
      <c r="N93" s="104">
        <v>0</v>
      </c>
      <c r="O93" s="102">
        <f t="shared" si="412"/>
        <v>0</v>
      </c>
      <c r="P93" s="103">
        <v>0</v>
      </c>
      <c r="Q93" s="100">
        <f t="shared" si="413"/>
        <v>0</v>
      </c>
      <c r="R93" s="104">
        <v>0</v>
      </c>
      <c r="S93" s="102">
        <f t="shared" si="414"/>
        <v>0</v>
      </c>
      <c r="T93" s="103">
        <v>0</v>
      </c>
      <c r="U93" s="100">
        <f t="shared" si="415"/>
        <v>0</v>
      </c>
      <c r="V93" s="104">
        <v>0</v>
      </c>
      <c r="W93" s="102">
        <f t="shared" si="416"/>
        <v>0</v>
      </c>
      <c r="X93" s="103">
        <v>0</v>
      </c>
      <c r="Y93" s="100">
        <f t="shared" si="417"/>
        <v>0</v>
      </c>
      <c r="Z93" s="104">
        <v>0</v>
      </c>
      <c r="AA93" s="102">
        <f t="shared" si="418"/>
        <v>0</v>
      </c>
      <c r="AB93" s="103">
        <v>0</v>
      </c>
      <c r="AC93" s="100">
        <f t="shared" si="419"/>
        <v>0</v>
      </c>
      <c r="AD93" s="104">
        <v>0</v>
      </c>
      <c r="AE93" s="102">
        <f t="shared" si="420"/>
        <v>0</v>
      </c>
      <c r="AF93" s="103">
        <v>0</v>
      </c>
      <c r="AG93" s="100">
        <f t="shared" si="421"/>
        <v>0</v>
      </c>
      <c r="AH93" s="104">
        <v>0</v>
      </c>
      <c r="AI93" s="102">
        <f t="shared" si="422"/>
        <v>0</v>
      </c>
      <c r="AJ93" s="103">
        <v>0</v>
      </c>
      <c r="AK93" s="100">
        <f t="shared" si="423"/>
        <v>0</v>
      </c>
      <c r="AL93" s="104">
        <v>0</v>
      </c>
      <c r="AM93" s="102">
        <f t="shared" si="424"/>
        <v>0</v>
      </c>
      <c r="AN93" s="103">
        <v>0</v>
      </c>
      <c r="AO93" s="100">
        <f t="shared" si="425"/>
        <v>0</v>
      </c>
      <c r="AP93" s="104">
        <v>0</v>
      </c>
      <c r="AQ93" s="102">
        <f t="shared" si="426"/>
        <v>0</v>
      </c>
      <c r="AR93" s="103">
        <v>0</v>
      </c>
      <c r="AS93" s="100">
        <f t="shared" si="427"/>
        <v>0</v>
      </c>
      <c r="AT93" s="104">
        <v>0</v>
      </c>
      <c r="AU93" s="102">
        <f t="shared" si="428"/>
        <v>0</v>
      </c>
      <c r="AV93" s="103">
        <v>0</v>
      </c>
      <c r="AW93" s="100">
        <f t="shared" si="429"/>
        <v>0</v>
      </c>
      <c r="AX93" s="104">
        <v>0</v>
      </c>
      <c r="AY93" s="102">
        <f t="shared" si="430"/>
        <v>0</v>
      </c>
      <c r="AZ93" s="103">
        <v>0</v>
      </c>
      <c r="BA93" s="100">
        <f t="shared" si="431"/>
        <v>0</v>
      </c>
      <c r="BB93" s="104">
        <v>0</v>
      </c>
      <c r="BC93" s="102">
        <f t="shared" si="432"/>
        <v>0</v>
      </c>
      <c r="BD93" s="103">
        <v>0</v>
      </c>
      <c r="BE93" s="100">
        <f t="shared" si="433"/>
        <v>0</v>
      </c>
      <c r="BF93" s="104">
        <v>0</v>
      </c>
      <c r="BG93" s="102">
        <f t="shared" si="434"/>
        <v>0</v>
      </c>
      <c r="BH93" s="103">
        <v>0</v>
      </c>
      <c r="BI93" s="100">
        <f t="shared" si="435"/>
        <v>0</v>
      </c>
      <c r="BJ93" s="104">
        <v>0</v>
      </c>
      <c r="BK93" s="102">
        <f t="shared" si="436"/>
        <v>0</v>
      </c>
      <c r="BL93" s="103">
        <v>0</v>
      </c>
      <c r="BM93" s="100">
        <f t="shared" si="437"/>
        <v>0</v>
      </c>
      <c r="BN93" s="104">
        <v>0</v>
      </c>
      <c r="BO93" s="102">
        <f t="shared" si="438"/>
        <v>0</v>
      </c>
      <c r="BP93" s="103">
        <v>0</v>
      </c>
      <c r="BQ93" s="100">
        <f t="shared" si="439"/>
        <v>0</v>
      </c>
      <c r="BR93" s="104">
        <v>0</v>
      </c>
      <c r="BS93" s="102">
        <f t="shared" si="440"/>
        <v>0</v>
      </c>
      <c r="BT93" s="103">
        <v>0</v>
      </c>
      <c r="BU93" s="100">
        <f t="shared" si="441"/>
        <v>0</v>
      </c>
      <c r="BV93" s="104">
        <v>0</v>
      </c>
      <c r="BW93" s="102">
        <f t="shared" si="442"/>
        <v>0</v>
      </c>
      <c r="BX93" s="103">
        <v>0</v>
      </c>
      <c r="BY93" s="100">
        <f t="shared" si="443"/>
        <v>0</v>
      </c>
      <c r="BZ93" s="104">
        <v>0</v>
      </c>
      <c r="CA93" s="102">
        <f t="shared" si="444"/>
        <v>0</v>
      </c>
      <c r="CB93" s="103">
        <v>0</v>
      </c>
      <c r="CC93" s="100">
        <f t="shared" si="445"/>
        <v>0</v>
      </c>
      <c r="CD93" s="104">
        <v>0</v>
      </c>
      <c r="CE93" s="102">
        <f t="shared" si="446"/>
        <v>0</v>
      </c>
      <c r="CF93" s="103">
        <v>0</v>
      </c>
      <c r="CG93" s="100">
        <f t="shared" si="447"/>
        <v>0</v>
      </c>
      <c r="CH93" s="104">
        <v>0</v>
      </c>
      <c r="CI93" s="102">
        <f t="shared" si="448"/>
        <v>0</v>
      </c>
      <c r="CJ93" s="103">
        <v>0</v>
      </c>
      <c r="CK93" s="100">
        <f t="shared" si="449"/>
        <v>0</v>
      </c>
      <c r="CL93" s="104">
        <v>0</v>
      </c>
      <c r="CM93" s="102">
        <f t="shared" si="450"/>
        <v>0</v>
      </c>
      <c r="CN93" s="103">
        <v>0</v>
      </c>
      <c r="CO93" s="100">
        <f t="shared" si="451"/>
        <v>0</v>
      </c>
      <c r="CP93" s="104">
        <v>0</v>
      </c>
      <c r="CQ93" s="102">
        <f t="shared" si="452"/>
        <v>0</v>
      </c>
      <c r="CR93" s="103">
        <v>0</v>
      </c>
      <c r="CS93" s="100">
        <f t="shared" si="453"/>
        <v>0</v>
      </c>
      <c r="CT93" s="104">
        <v>0</v>
      </c>
      <c r="CU93" s="102">
        <f t="shared" si="454"/>
        <v>0</v>
      </c>
      <c r="CV93" s="103">
        <v>0</v>
      </c>
      <c r="CW93" s="100">
        <f t="shared" si="455"/>
        <v>0</v>
      </c>
      <c r="CX93" s="104">
        <v>0</v>
      </c>
      <c r="CZ93" s="235">
        <f t="shared" si="456"/>
        <v>0</v>
      </c>
      <c r="DA93" s="236">
        <f t="shared" si="457"/>
        <v>0</v>
      </c>
    </row>
    <row r="94" spans="1:105" s="180" customFormat="1" ht="8.4" x14ac:dyDescent="0.15">
      <c r="A94" s="106" t="s">
        <v>1322</v>
      </c>
      <c r="B94" s="107" t="str">
        <f>Orçamentária!D1311</f>
        <v>PAVIMENTO</v>
      </c>
      <c r="C94" s="108">
        <f>Orçamentária!J1318</f>
        <v>0</v>
      </c>
      <c r="D94" s="108">
        <f>Orçamentária!K1318</f>
        <v>0</v>
      </c>
      <c r="E94" s="109">
        <f t="shared" si="304"/>
        <v>0</v>
      </c>
      <c r="F94" s="110" t="e">
        <f>+E94/E$97*100</f>
        <v>#DIV/0!</v>
      </c>
      <c r="G94" s="111">
        <f t="shared" si="155"/>
        <v>0</v>
      </c>
      <c r="H94" s="112">
        <v>0</v>
      </c>
      <c r="I94" s="113">
        <f t="shared" si="156"/>
        <v>0</v>
      </c>
      <c r="J94" s="114">
        <v>0</v>
      </c>
      <c r="K94" s="111">
        <f t="shared" si="157"/>
        <v>0</v>
      </c>
      <c r="L94" s="112">
        <v>0</v>
      </c>
      <c r="M94" s="113">
        <f t="shared" si="158"/>
        <v>0</v>
      </c>
      <c r="N94" s="114">
        <v>0</v>
      </c>
      <c r="O94" s="111">
        <f t="shared" si="159"/>
        <v>0</v>
      </c>
      <c r="P94" s="112">
        <v>0</v>
      </c>
      <c r="Q94" s="113">
        <f t="shared" si="160"/>
        <v>0</v>
      </c>
      <c r="R94" s="114">
        <v>0</v>
      </c>
      <c r="S94" s="111">
        <f t="shared" si="161"/>
        <v>0</v>
      </c>
      <c r="T94" s="112">
        <v>0</v>
      </c>
      <c r="U94" s="113">
        <f t="shared" si="162"/>
        <v>0</v>
      </c>
      <c r="V94" s="114">
        <v>0</v>
      </c>
      <c r="W94" s="111">
        <f t="shared" si="163"/>
        <v>0</v>
      </c>
      <c r="X94" s="112">
        <v>0</v>
      </c>
      <c r="Y94" s="113">
        <f t="shared" si="164"/>
        <v>0</v>
      </c>
      <c r="Z94" s="114">
        <v>0</v>
      </c>
      <c r="AA94" s="111">
        <f t="shared" si="165"/>
        <v>0</v>
      </c>
      <c r="AB94" s="112">
        <v>0</v>
      </c>
      <c r="AC94" s="113">
        <f t="shared" si="166"/>
        <v>0</v>
      </c>
      <c r="AD94" s="114">
        <v>0</v>
      </c>
      <c r="AE94" s="111">
        <f t="shared" si="167"/>
        <v>0</v>
      </c>
      <c r="AF94" s="112">
        <v>0</v>
      </c>
      <c r="AG94" s="113">
        <f t="shared" si="168"/>
        <v>0</v>
      </c>
      <c r="AH94" s="114">
        <v>0</v>
      </c>
      <c r="AI94" s="111">
        <f t="shared" si="169"/>
        <v>0</v>
      </c>
      <c r="AJ94" s="112">
        <v>0</v>
      </c>
      <c r="AK94" s="113">
        <f t="shared" si="170"/>
        <v>0</v>
      </c>
      <c r="AL94" s="114">
        <v>0</v>
      </c>
      <c r="AM94" s="111">
        <f t="shared" si="171"/>
        <v>0</v>
      </c>
      <c r="AN94" s="112">
        <v>0</v>
      </c>
      <c r="AO94" s="113">
        <f t="shared" si="172"/>
        <v>0</v>
      </c>
      <c r="AP94" s="114">
        <v>0</v>
      </c>
      <c r="AQ94" s="111">
        <f t="shared" si="173"/>
        <v>0</v>
      </c>
      <c r="AR94" s="112">
        <v>0</v>
      </c>
      <c r="AS94" s="113">
        <f t="shared" si="174"/>
        <v>0</v>
      </c>
      <c r="AT94" s="114">
        <v>0</v>
      </c>
      <c r="AU94" s="111">
        <f t="shared" si="175"/>
        <v>0</v>
      </c>
      <c r="AV94" s="112">
        <v>0</v>
      </c>
      <c r="AW94" s="113">
        <f t="shared" si="176"/>
        <v>0</v>
      </c>
      <c r="AX94" s="114">
        <v>0</v>
      </c>
      <c r="AY94" s="111">
        <f t="shared" si="177"/>
        <v>0</v>
      </c>
      <c r="AZ94" s="112">
        <v>0</v>
      </c>
      <c r="BA94" s="113">
        <f t="shared" si="178"/>
        <v>0</v>
      </c>
      <c r="BB94" s="114">
        <v>0</v>
      </c>
      <c r="BC94" s="111">
        <f t="shared" si="179"/>
        <v>0</v>
      </c>
      <c r="BD94" s="112">
        <v>0</v>
      </c>
      <c r="BE94" s="113">
        <f t="shared" si="180"/>
        <v>0</v>
      </c>
      <c r="BF94" s="114">
        <v>0</v>
      </c>
      <c r="BG94" s="111">
        <f t="shared" si="181"/>
        <v>0</v>
      </c>
      <c r="BH94" s="112">
        <v>0</v>
      </c>
      <c r="BI94" s="113">
        <f t="shared" si="182"/>
        <v>0</v>
      </c>
      <c r="BJ94" s="114">
        <v>0</v>
      </c>
      <c r="BK94" s="111">
        <f t="shared" si="183"/>
        <v>0</v>
      </c>
      <c r="BL94" s="112">
        <v>0</v>
      </c>
      <c r="BM94" s="113">
        <f t="shared" si="184"/>
        <v>0</v>
      </c>
      <c r="BN94" s="114">
        <v>0</v>
      </c>
      <c r="BO94" s="111">
        <f t="shared" si="185"/>
        <v>0</v>
      </c>
      <c r="BP94" s="112">
        <v>0</v>
      </c>
      <c r="BQ94" s="113">
        <f t="shared" si="186"/>
        <v>0</v>
      </c>
      <c r="BR94" s="114">
        <v>0</v>
      </c>
      <c r="BS94" s="111">
        <f t="shared" si="187"/>
        <v>0</v>
      </c>
      <c r="BT94" s="112">
        <v>0</v>
      </c>
      <c r="BU94" s="113">
        <f t="shared" si="188"/>
        <v>0</v>
      </c>
      <c r="BV94" s="114">
        <v>0</v>
      </c>
      <c r="BW94" s="111">
        <f t="shared" si="189"/>
        <v>0</v>
      </c>
      <c r="BX94" s="112">
        <v>0</v>
      </c>
      <c r="BY94" s="113">
        <f t="shared" si="190"/>
        <v>0</v>
      </c>
      <c r="BZ94" s="114">
        <v>0</v>
      </c>
      <c r="CA94" s="111">
        <f t="shared" si="191"/>
        <v>0</v>
      </c>
      <c r="CB94" s="112">
        <v>0</v>
      </c>
      <c r="CC94" s="113">
        <f t="shared" si="192"/>
        <v>0</v>
      </c>
      <c r="CD94" s="114">
        <v>0</v>
      </c>
      <c r="CE94" s="111">
        <f t="shared" si="193"/>
        <v>0</v>
      </c>
      <c r="CF94" s="112">
        <v>0</v>
      </c>
      <c r="CG94" s="113">
        <f t="shared" si="194"/>
        <v>0</v>
      </c>
      <c r="CH94" s="114">
        <v>0</v>
      </c>
      <c r="CI94" s="111">
        <f t="shared" si="195"/>
        <v>0</v>
      </c>
      <c r="CJ94" s="112">
        <v>0</v>
      </c>
      <c r="CK94" s="113">
        <f t="shared" si="196"/>
        <v>0</v>
      </c>
      <c r="CL94" s="114">
        <v>0</v>
      </c>
      <c r="CM94" s="111">
        <f t="shared" si="197"/>
        <v>0</v>
      </c>
      <c r="CN94" s="112">
        <v>0</v>
      </c>
      <c r="CO94" s="113">
        <f t="shared" si="198"/>
        <v>0</v>
      </c>
      <c r="CP94" s="114">
        <v>0</v>
      </c>
      <c r="CQ94" s="111">
        <f t="shared" si="199"/>
        <v>0</v>
      </c>
      <c r="CR94" s="112">
        <v>0</v>
      </c>
      <c r="CS94" s="113">
        <f t="shared" si="200"/>
        <v>0</v>
      </c>
      <c r="CT94" s="114">
        <v>0</v>
      </c>
      <c r="CU94" s="111">
        <f t="shared" si="201"/>
        <v>0</v>
      </c>
      <c r="CV94" s="112">
        <v>0</v>
      </c>
      <c r="CW94" s="113">
        <f t="shared" si="202"/>
        <v>0</v>
      </c>
      <c r="CX94" s="114">
        <v>0</v>
      </c>
      <c r="CZ94" s="235">
        <f t="shared" si="99"/>
        <v>0</v>
      </c>
      <c r="DA94" s="236">
        <f t="shared" si="100"/>
        <v>0</v>
      </c>
    </row>
    <row r="95" spans="1:105" s="105" customFormat="1" ht="8.4" x14ac:dyDescent="0.15">
      <c r="A95" s="98" t="s">
        <v>1332</v>
      </c>
      <c r="B95" s="99" t="str">
        <f>Orçamentária!D1320</f>
        <v>DEMARCAÇÃO</v>
      </c>
      <c r="C95" s="100">
        <f>Orçamentária!J1323</f>
        <v>0</v>
      </c>
      <c r="D95" s="100">
        <f>Orçamentária!K1323</f>
        <v>0</v>
      </c>
      <c r="E95" s="101">
        <f t="shared" si="304"/>
        <v>0</v>
      </c>
      <c r="F95" s="213" t="e">
        <f>+E95/E$97*100</f>
        <v>#DIV/0!</v>
      </c>
      <c r="G95" s="102">
        <f t="shared" si="155"/>
        <v>0</v>
      </c>
      <c r="H95" s="103">
        <v>0</v>
      </c>
      <c r="I95" s="100">
        <f t="shared" si="156"/>
        <v>0</v>
      </c>
      <c r="J95" s="104">
        <v>0</v>
      </c>
      <c r="K95" s="102">
        <f t="shared" si="157"/>
        <v>0</v>
      </c>
      <c r="L95" s="103">
        <v>0</v>
      </c>
      <c r="M95" s="100">
        <f t="shared" si="158"/>
        <v>0</v>
      </c>
      <c r="N95" s="104">
        <v>0</v>
      </c>
      <c r="O95" s="102">
        <f t="shared" si="159"/>
        <v>0</v>
      </c>
      <c r="P95" s="103">
        <v>0</v>
      </c>
      <c r="Q95" s="100">
        <f t="shared" si="160"/>
        <v>0</v>
      </c>
      <c r="R95" s="104">
        <v>0</v>
      </c>
      <c r="S95" s="102">
        <f t="shared" si="161"/>
        <v>0</v>
      </c>
      <c r="T95" s="103">
        <v>0</v>
      </c>
      <c r="U95" s="100">
        <f t="shared" si="162"/>
        <v>0</v>
      </c>
      <c r="V95" s="104">
        <v>0</v>
      </c>
      <c r="W95" s="102">
        <f t="shared" si="163"/>
        <v>0</v>
      </c>
      <c r="X95" s="103">
        <v>0</v>
      </c>
      <c r="Y95" s="100">
        <f t="shared" si="164"/>
        <v>0</v>
      </c>
      <c r="Z95" s="104">
        <v>0</v>
      </c>
      <c r="AA95" s="102">
        <f t="shared" si="165"/>
        <v>0</v>
      </c>
      <c r="AB95" s="103">
        <v>0</v>
      </c>
      <c r="AC95" s="100">
        <f t="shared" si="166"/>
        <v>0</v>
      </c>
      <c r="AD95" s="104">
        <v>0</v>
      </c>
      <c r="AE95" s="102">
        <f t="shared" si="167"/>
        <v>0</v>
      </c>
      <c r="AF95" s="103">
        <v>0</v>
      </c>
      <c r="AG95" s="100">
        <f t="shared" si="168"/>
        <v>0</v>
      </c>
      <c r="AH95" s="104">
        <v>0</v>
      </c>
      <c r="AI95" s="102">
        <f t="shared" si="169"/>
        <v>0</v>
      </c>
      <c r="AJ95" s="103">
        <v>0</v>
      </c>
      <c r="AK95" s="100">
        <f t="shared" si="170"/>
        <v>0</v>
      </c>
      <c r="AL95" s="104">
        <v>0</v>
      </c>
      <c r="AM95" s="102">
        <f t="shared" si="171"/>
        <v>0</v>
      </c>
      <c r="AN95" s="103">
        <v>0</v>
      </c>
      <c r="AO95" s="100">
        <f t="shared" si="172"/>
        <v>0</v>
      </c>
      <c r="AP95" s="104">
        <v>0</v>
      </c>
      <c r="AQ95" s="102">
        <f t="shared" si="173"/>
        <v>0</v>
      </c>
      <c r="AR95" s="103">
        <v>0</v>
      </c>
      <c r="AS95" s="100">
        <f t="shared" si="174"/>
        <v>0</v>
      </c>
      <c r="AT95" s="104">
        <v>0</v>
      </c>
      <c r="AU95" s="102">
        <f t="shared" si="175"/>
        <v>0</v>
      </c>
      <c r="AV95" s="103">
        <v>0</v>
      </c>
      <c r="AW95" s="100">
        <f t="shared" si="176"/>
        <v>0</v>
      </c>
      <c r="AX95" s="104">
        <v>0</v>
      </c>
      <c r="AY95" s="102">
        <f t="shared" si="177"/>
        <v>0</v>
      </c>
      <c r="AZ95" s="103">
        <v>0</v>
      </c>
      <c r="BA95" s="100">
        <f t="shared" si="178"/>
        <v>0</v>
      </c>
      <c r="BB95" s="104">
        <v>0</v>
      </c>
      <c r="BC95" s="102">
        <f t="shared" si="179"/>
        <v>0</v>
      </c>
      <c r="BD95" s="103">
        <v>0</v>
      </c>
      <c r="BE95" s="100">
        <f t="shared" si="180"/>
        <v>0</v>
      </c>
      <c r="BF95" s="104">
        <v>0</v>
      </c>
      <c r="BG95" s="102">
        <f t="shared" si="181"/>
        <v>0</v>
      </c>
      <c r="BH95" s="103">
        <v>0</v>
      </c>
      <c r="BI95" s="100">
        <f t="shared" si="182"/>
        <v>0</v>
      </c>
      <c r="BJ95" s="104">
        <v>0</v>
      </c>
      <c r="BK95" s="102">
        <f t="shared" si="183"/>
        <v>0</v>
      </c>
      <c r="BL95" s="103">
        <v>0</v>
      </c>
      <c r="BM95" s="100">
        <f t="shared" si="184"/>
        <v>0</v>
      </c>
      <c r="BN95" s="104">
        <v>0</v>
      </c>
      <c r="BO95" s="102">
        <f t="shared" si="185"/>
        <v>0</v>
      </c>
      <c r="BP95" s="103">
        <v>0</v>
      </c>
      <c r="BQ95" s="100">
        <f t="shared" si="186"/>
        <v>0</v>
      </c>
      <c r="BR95" s="104">
        <v>0</v>
      </c>
      <c r="BS95" s="102">
        <f t="shared" si="187"/>
        <v>0</v>
      </c>
      <c r="BT95" s="103">
        <v>0</v>
      </c>
      <c r="BU95" s="100">
        <f t="shared" si="188"/>
        <v>0</v>
      </c>
      <c r="BV95" s="104">
        <v>0</v>
      </c>
      <c r="BW95" s="102">
        <f t="shared" si="189"/>
        <v>0</v>
      </c>
      <c r="BX95" s="103">
        <v>0</v>
      </c>
      <c r="BY95" s="100">
        <f t="shared" si="190"/>
        <v>0</v>
      </c>
      <c r="BZ95" s="104">
        <v>0</v>
      </c>
      <c r="CA95" s="102">
        <f t="shared" si="191"/>
        <v>0</v>
      </c>
      <c r="CB95" s="103">
        <v>0</v>
      </c>
      <c r="CC95" s="100">
        <f t="shared" si="192"/>
        <v>0</v>
      </c>
      <c r="CD95" s="104">
        <v>0</v>
      </c>
      <c r="CE95" s="102">
        <f t="shared" si="193"/>
        <v>0</v>
      </c>
      <c r="CF95" s="103">
        <v>0</v>
      </c>
      <c r="CG95" s="100">
        <f t="shared" si="194"/>
        <v>0</v>
      </c>
      <c r="CH95" s="104">
        <v>0</v>
      </c>
      <c r="CI95" s="102">
        <f t="shared" si="195"/>
        <v>0</v>
      </c>
      <c r="CJ95" s="103">
        <v>0</v>
      </c>
      <c r="CK95" s="100">
        <f t="shared" si="196"/>
        <v>0</v>
      </c>
      <c r="CL95" s="104">
        <v>0</v>
      </c>
      <c r="CM95" s="102">
        <f t="shared" si="197"/>
        <v>0</v>
      </c>
      <c r="CN95" s="103">
        <v>0</v>
      </c>
      <c r="CO95" s="100">
        <f t="shared" si="198"/>
        <v>0</v>
      </c>
      <c r="CP95" s="104">
        <v>0</v>
      </c>
      <c r="CQ95" s="102">
        <f t="shared" si="199"/>
        <v>0</v>
      </c>
      <c r="CR95" s="103">
        <v>0</v>
      </c>
      <c r="CS95" s="100">
        <f t="shared" si="200"/>
        <v>0</v>
      </c>
      <c r="CT95" s="104">
        <v>0</v>
      </c>
      <c r="CU95" s="102">
        <f t="shared" si="201"/>
        <v>0</v>
      </c>
      <c r="CV95" s="103">
        <v>0</v>
      </c>
      <c r="CW95" s="100">
        <f t="shared" si="202"/>
        <v>0</v>
      </c>
      <c r="CX95" s="104">
        <v>0</v>
      </c>
      <c r="CZ95" s="235">
        <f t="shared" si="99"/>
        <v>0</v>
      </c>
      <c r="DA95" s="236">
        <f t="shared" si="100"/>
        <v>0</v>
      </c>
    </row>
    <row r="96" spans="1:105" s="117" customFormat="1" ht="8.4" x14ac:dyDescent="0.15">
      <c r="A96" s="77"/>
      <c r="B96" s="115"/>
      <c r="C96" s="118"/>
      <c r="D96" s="118"/>
      <c r="E96" s="119"/>
      <c r="F96" s="227"/>
      <c r="G96" s="120"/>
      <c r="H96" s="121"/>
      <c r="I96" s="116"/>
      <c r="J96" s="122"/>
      <c r="K96" s="120"/>
      <c r="L96" s="121"/>
      <c r="M96" s="116"/>
      <c r="N96" s="122"/>
      <c r="O96" s="120"/>
      <c r="P96" s="121"/>
      <c r="Q96" s="116"/>
      <c r="R96" s="122"/>
      <c r="S96" s="120"/>
      <c r="T96" s="121"/>
      <c r="U96" s="116"/>
      <c r="V96" s="122"/>
      <c r="W96" s="120"/>
      <c r="X96" s="121"/>
      <c r="Y96" s="116"/>
      <c r="Z96" s="122"/>
      <c r="AA96" s="120"/>
      <c r="AB96" s="121"/>
      <c r="AC96" s="116"/>
      <c r="AD96" s="122"/>
      <c r="AE96" s="120"/>
      <c r="AF96" s="121"/>
      <c r="AG96" s="116"/>
      <c r="AH96" s="122"/>
      <c r="AI96" s="120"/>
      <c r="AJ96" s="121"/>
      <c r="AK96" s="116"/>
      <c r="AL96" s="122"/>
      <c r="AM96" s="120"/>
      <c r="AN96" s="121"/>
      <c r="AO96" s="116"/>
      <c r="AP96" s="122"/>
      <c r="AQ96" s="120"/>
      <c r="AR96" s="121"/>
      <c r="AS96" s="116"/>
      <c r="AT96" s="122"/>
      <c r="AU96" s="120"/>
      <c r="AV96" s="121"/>
      <c r="AW96" s="116"/>
      <c r="AX96" s="122"/>
      <c r="AY96" s="120"/>
      <c r="AZ96" s="121"/>
      <c r="BA96" s="116"/>
      <c r="BB96" s="122"/>
      <c r="BC96" s="120"/>
      <c r="BD96" s="121"/>
      <c r="BE96" s="116"/>
      <c r="BF96" s="122"/>
      <c r="BG96" s="120"/>
      <c r="BH96" s="121"/>
      <c r="BI96" s="116"/>
      <c r="BJ96" s="122"/>
      <c r="BK96" s="120"/>
      <c r="BL96" s="121"/>
      <c r="BM96" s="116"/>
      <c r="BN96" s="122"/>
      <c r="BO96" s="120"/>
      <c r="BP96" s="121"/>
      <c r="BQ96" s="116"/>
      <c r="BR96" s="122"/>
      <c r="BS96" s="120"/>
      <c r="BT96" s="121"/>
      <c r="BU96" s="116"/>
      <c r="BV96" s="122"/>
      <c r="BW96" s="120"/>
      <c r="BX96" s="121"/>
      <c r="BY96" s="116"/>
      <c r="BZ96" s="122"/>
      <c r="CA96" s="120"/>
      <c r="CB96" s="121"/>
      <c r="CC96" s="116"/>
      <c r="CD96" s="122"/>
      <c r="CE96" s="120"/>
      <c r="CF96" s="121"/>
      <c r="CG96" s="116"/>
      <c r="CH96" s="122"/>
      <c r="CI96" s="120"/>
      <c r="CJ96" s="121"/>
      <c r="CK96" s="116"/>
      <c r="CL96" s="122"/>
      <c r="CM96" s="120"/>
      <c r="CN96" s="121"/>
      <c r="CO96" s="116"/>
      <c r="CP96" s="122"/>
      <c r="CQ96" s="120"/>
      <c r="CR96" s="121"/>
      <c r="CS96" s="116"/>
      <c r="CT96" s="122"/>
      <c r="CU96" s="120"/>
      <c r="CV96" s="121"/>
      <c r="CW96" s="116"/>
      <c r="CX96" s="122"/>
      <c r="CZ96" s="235"/>
      <c r="DA96" s="237"/>
    </row>
    <row r="97" spans="1:105" s="76" customFormat="1" ht="8.4" x14ac:dyDescent="0.15">
      <c r="A97" s="123"/>
      <c r="B97" s="124" t="s">
        <v>55</v>
      </c>
      <c r="C97" s="125">
        <f>SUM(C9:C96)</f>
        <v>0</v>
      </c>
      <c r="D97" s="125">
        <f>SUM(D9:D96)</f>
        <v>0</v>
      </c>
      <c r="E97" s="125">
        <f>SUM(E9:E96)</f>
        <v>0</v>
      </c>
      <c r="F97" s="228" t="e">
        <f>SUM(F9:F95)</f>
        <v>#DIV/0!</v>
      </c>
      <c r="G97" s="126">
        <f>SUM(G9:G96)</f>
        <v>0</v>
      </c>
      <c r="H97" s="116"/>
      <c r="I97" s="127">
        <f>SUM(I9:I96)</f>
        <v>0</v>
      </c>
      <c r="J97" s="128"/>
      <c r="K97" s="126">
        <f>SUM(K9:K96)</f>
        <v>0</v>
      </c>
      <c r="L97" s="116"/>
      <c r="M97" s="127">
        <f>SUM(M9:M96)</f>
        <v>0</v>
      </c>
      <c r="N97" s="128"/>
      <c r="O97" s="126">
        <f>SUM(O9:O96)</f>
        <v>0</v>
      </c>
      <c r="P97" s="116"/>
      <c r="Q97" s="127">
        <f>SUM(Q9:Q96)</f>
        <v>0</v>
      </c>
      <c r="R97" s="128"/>
      <c r="S97" s="126">
        <f>SUM(S9:S96)</f>
        <v>0</v>
      </c>
      <c r="T97" s="116"/>
      <c r="U97" s="127">
        <f>SUM(U9:U96)</f>
        <v>0</v>
      </c>
      <c r="V97" s="128"/>
      <c r="W97" s="126">
        <f>SUM(W9:W96)</f>
        <v>0</v>
      </c>
      <c r="X97" s="116"/>
      <c r="Y97" s="127">
        <f>SUM(Y9:Y96)</f>
        <v>0</v>
      </c>
      <c r="Z97" s="128"/>
      <c r="AA97" s="126">
        <f>SUM(AA9:AA96)</f>
        <v>0</v>
      </c>
      <c r="AB97" s="116"/>
      <c r="AC97" s="127">
        <f>SUM(AC9:AC96)</f>
        <v>0</v>
      </c>
      <c r="AD97" s="128"/>
      <c r="AE97" s="126">
        <f>SUM(AE9:AE96)</f>
        <v>0</v>
      </c>
      <c r="AF97" s="116"/>
      <c r="AG97" s="127">
        <f>SUM(AG9:AG96)</f>
        <v>0</v>
      </c>
      <c r="AH97" s="128"/>
      <c r="AI97" s="126">
        <f>SUM(AI9:AI96)</f>
        <v>0</v>
      </c>
      <c r="AJ97" s="116"/>
      <c r="AK97" s="127">
        <f>SUM(AK9:AK96)</f>
        <v>0</v>
      </c>
      <c r="AL97" s="128"/>
      <c r="AM97" s="126">
        <f>SUM(AM9:AM96)</f>
        <v>0</v>
      </c>
      <c r="AN97" s="116"/>
      <c r="AO97" s="127">
        <f>SUM(AO9:AO96)</f>
        <v>0</v>
      </c>
      <c r="AP97" s="128"/>
      <c r="AQ97" s="126">
        <f>SUM(AQ9:AQ96)</f>
        <v>0</v>
      </c>
      <c r="AR97" s="116"/>
      <c r="AS97" s="127">
        <f>SUM(AS9:AS96)</f>
        <v>0</v>
      </c>
      <c r="AT97" s="128"/>
      <c r="AU97" s="126">
        <f>SUM(AU9:AU96)</f>
        <v>0</v>
      </c>
      <c r="AV97" s="116"/>
      <c r="AW97" s="127">
        <f>SUM(AW9:AW96)</f>
        <v>0</v>
      </c>
      <c r="AX97" s="128"/>
      <c r="AY97" s="126">
        <f>SUM(AY9:AY96)</f>
        <v>0</v>
      </c>
      <c r="AZ97" s="116"/>
      <c r="BA97" s="127">
        <f>SUM(BA9:BA96)</f>
        <v>0</v>
      </c>
      <c r="BB97" s="128"/>
      <c r="BC97" s="126">
        <f>SUM(BC9:BC96)</f>
        <v>0</v>
      </c>
      <c r="BD97" s="116"/>
      <c r="BE97" s="127">
        <f>SUM(BE9:BE96)</f>
        <v>0</v>
      </c>
      <c r="BF97" s="128"/>
      <c r="BG97" s="126">
        <f>SUM(BG9:BG96)</f>
        <v>0</v>
      </c>
      <c r="BH97" s="116"/>
      <c r="BI97" s="127">
        <f>SUM(BI9:BI96)</f>
        <v>0</v>
      </c>
      <c r="BJ97" s="128"/>
      <c r="BK97" s="126">
        <f>SUM(BK9:BK96)</f>
        <v>0</v>
      </c>
      <c r="BL97" s="116"/>
      <c r="BM97" s="127">
        <f>SUM(BM9:BM96)</f>
        <v>0</v>
      </c>
      <c r="BN97" s="128"/>
      <c r="BO97" s="126">
        <f>SUM(BO9:BO96)</f>
        <v>0</v>
      </c>
      <c r="BP97" s="116"/>
      <c r="BQ97" s="127">
        <f>SUM(BQ9:BQ96)</f>
        <v>0</v>
      </c>
      <c r="BR97" s="128"/>
      <c r="BS97" s="126">
        <f>SUM(BS9:BS96)</f>
        <v>0</v>
      </c>
      <c r="BT97" s="116"/>
      <c r="BU97" s="127">
        <f>SUM(BU9:BU96)</f>
        <v>0</v>
      </c>
      <c r="BV97" s="128"/>
      <c r="BW97" s="126">
        <f>SUM(BW9:BW96)</f>
        <v>0</v>
      </c>
      <c r="BX97" s="116"/>
      <c r="BY97" s="127">
        <f>SUM(BY9:BY96)</f>
        <v>0</v>
      </c>
      <c r="BZ97" s="128"/>
      <c r="CA97" s="126">
        <f>SUM(CA9:CA96)</f>
        <v>0</v>
      </c>
      <c r="CB97" s="116"/>
      <c r="CC97" s="127">
        <f>SUM(CC9:CC96)</f>
        <v>0</v>
      </c>
      <c r="CD97" s="128"/>
      <c r="CE97" s="126">
        <f>SUM(CE9:CE96)</f>
        <v>0</v>
      </c>
      <c r="CF97" s="116"/>
      <c r="CG97" s="127">
        <f>SUM(CG9:CG96)</f>
        <v>0</v>
      </c>
      <c r="CH97" s="128"/>
      <c r="CI97" s="126">
        <f>SUM(CI9:CI96)</f>
        <v>0</v>
      </c>
      <c r="CJ97" s="116"/>
      <c r="CK97" s="127">
        <f>SUM(CK9:CK96)</f>
        <v>0</v>
      </c>
      <c r="CL97" s="128"/>
      <c r="CM97" s="126">
        <f>SUM(CM9:CM96)</f>
        <v>0</v>
      </c>
      <c r="CN97" s="116"/>
      <c r="CO97" s="127">
        <f>SUM(CO9:CO96)</f>
        <v>0</v>
      </c>
      <c r="CP97" s="128"/>
      <c r="CQ97" s="126">
        <f>SUM(CQ9:CQ96)</f>
        <v>0</v>
      </c>
      <c r="CR97" s="116"/>
      <c r="CS97" s="127">
        <f>SUM(CS9:CS96)</f>
        <v>0</v>
      </c>
      <c r="CT97" s="128"/>
      <c r="CU97" s="126">
        <f>SUM(CU9:CU96)</f>
        <v>0</v>
      </c>
      <c r="CV97" s="116"/>
      <c r="CW97" s="127">
        <f>SUM(CW9:CW96)</f>
        <v>0</v>
      </c>
      <c r="CX97" s="128"/>
      <c r="CZ97" s="235"/>
      <c r="DA97" s="234"/>
    </row>
    <row r="98" spans="1:105" s="137" customFormat="1" ht="8.4" x14ac:dyDescent="0.15">
      <c r="A98" s="129"/>
      <c r="B98" s="130"/>
      <c r="C98" s="131"/>
      <c r="D98" s="132"/>
      <c r="E98" s="179"/>
      <c r="F98" s="229"/>
      <c r="G98" s="133"/>
      <c r="H98" s="134"/>
      <c r="I98" s="135"/>
      <c r="J98" s="136"/>
      <c r="K98" s="133"/>
      <c r="L98" s="134"/>
      <c r="M98" s="135"/>
      <c r="N98" s="136"/>
      <c r="O98" s="133"/>
      <c r="P98" s="134"/>
      <c r="Q98" s="135"/>
      <c r="R98" s="136"/>
      <c r="S98" s="133"/>
      <c r="T98" s="134"/>
      <c r="U98" s="135"/>
      <c r="V98" s="136"/>
      <c r="W98" s="133"/>
      <c r="X98" s="134"/>
      <c r="Y98" s="135"/>
      <c r="Z98" s="136"/>
      <c r="AA98" s="133"/>
      <c r="AB98" s="134"/>
      <c r="AC98" s="135"/>
      <c r="AD98" s="136"/>
      <c r="AE98" s="133"/>
      <c r="AF98" s="134"/>
      <c r="AG98" s="135"/>
      <c r="AH98" s="136"/>
      <c r="AI98" s="133"/>
      <c r="AJ98" s="134"/>
      <c r="AK98" s="135"/>
      <c r="AL98" s="136"/>
      <c r="AM98" s="133"/>
      <c r="AN98" s="134"/>
      <c r="AO98" s="135"/>
      <c r="AP98" s="136"/>
      <c r="AQ98" s="133"/>
      <c r="AR98" s="134"/>
      <c r="AS98" s="135"/>
      <c r="AT98" s="136"/>
      <c r="AU98" s="133"/>
      <c r="AV98" s="134"/>
      <c r="AW98" s="135"/>
      <c r="AX98" s="136"/>
      <c r="AY98" s="133"/>
      <c r="AZ98" s="134"/>
      <c r="BA98" s="135"/>
      <c r="BB98" s="136"/>
      <c r="BC98" s="133"/>
      <c r="BD98" s="134"/>
      <c r="BE98" s="135"/>
      <c r="BF98" s="136"/>
      <c r="BG98" s="133"/>
      <c r="BH98" s="134"/>
      <c r="BI98" s="135"/>
      <c r="BJ98" s="136"/>
      <c r="BK98" s="133"/>
      <c r="BL98" s="134"/>
      <c r="BM98" s="135"/>
      <c r="BN98" s="136"/>
      <c r="BO98" s="133"/>
      <c r="BP98" s="134"/>
      <c r="BQ98" s="135"/>
      <c r="BR98" s="136"/>
      <c r="BS98" s="133"/>
      <c r="BT98" s="134"/>
      <c r="BU98" s="135"/>
      <c r="BV98" s="136"/>
      <c r="BW98" s="133"/>
      <c r="BX98" s="134"/>
      <c r="BY98" s="135"/>
      <c r="BZ98" s="136"/>
      <c r="CA98" s="133"/>
      <c r="CB98" s="134"/>
      <c r="CC98" s="135"/>
      <c r="CD98" s="136"/>
      <c r="CE98" s="133"/>
      <c r="CF98" s="134"/>
      <c r="CG98" s="135"/>
      <c r="CH98" s="136"/>
      <c r="CI98" s="133"/>
      <c r="CJ98" s="134"/>
      <c r="CK98" s="135"/>
      <c r="CL98" s="136"/>
      <c r="CM98" s="133"/>
      <c r="CN98" s="134"/>
      <c r="CO98" s="135"/>
      <c r="CP98" s="136"/>
      <c r="CQ98" s="133"/>
      <c r="CR98" s="134"/>
      <c r="CS98" s="135"/>
      <c r="CT98" s="136"/>
      <c r="CU98" s="133"/>
      <c r="CV98" s="134"/>
      <c r="CW98" s="135"/>
      <c r="CX98" s="136"/>
      <c r="CZ98" s="235"/>
      <c r="DA98" s="238"/>
    </row>
    <row r="99" spans="1:105" s="137" customFormat="1" ht="8.4" x14ac:dyDescent="0.15">
      <c r="A99" s="129"/>
      <c r="B99" s="214" t="s">
        <v>224</v>
      </c>
      <c r="C99" s="215">
        <f>Orçamentária!E1352</f>
        <v>3.79</v>
      </c>
      <c r="D99" s="132"/>
      <c r="E99" s="179"/>
      <c r="F99" s="229"/>
      <c r="G99" s="133"/>
      <c r="H99" s="134"/>
      <c r="I99" s="135"/>
      <c r="J99" s="136"/>
      <c r="K99" s="133"/>
      <c r="L99" s="134"/>
      <c r="M99" s="135"/>
      <c r="N99" s="136"/>
      <c r="O99" s="133"/>
      <c r="P99" s="134"/>
      <c r="Q99" s="135"/>
      <c r="R99" s="136"/>
      <c r="S99" s="133"/>
      <c r="T99" s="134"/>
      <c r="U99" s="135"/>
      <c r="V99" s="136"/>
      <c r="W99" s="133"/>
      <c r="X99" s="134"/>
      <c r="Y99" s="135"/>
      <c r="Z99" s="136"/>
      <c r="AA99" s="133"/>
      <c r="AB99" s="134"/>
      <c r="AC99" s="135"/>
      <c r="AD99" s="136"/>
      <c r="AE99" s="133"/>
      <c r="AF99" s="134"/>
      <c r="AG99" s="135"/>
      <c r="AH99" s="136"/>
      <c r="AI99" s="133"/>
      <c r="AJ99" s="134"/>
      <c r="AK99" s="135"/>
      <c r="AL99" s="136"/>
      <c r="AM99" s="133"/>
      <c r="AN99" s="134"/>
      <c r="AO99" s="135"/>
      <c r="AP99" s="136"/>
      <c r="AQ99" s="133"/>
      <c r="AR99" s="134"/>
      <c r="AS99" s="135"/>
      <c r="AT99" s="136"/>
      <c r="AU99" s="133"/>
      <c r="AV99" s="134"/>
      <c r="AW99" s="135"/>
      <c r="AX99" s="136"/>
      <c r="AY99" s="133"/>
      <c r="AZ99" s="134"/>
      <c r="BA99" s="135"/>
      <c r="BB99" s="136"/>
      <c r="BC99" s="133"/>
      <c r="BD99" s="134"/>
      <c r="BE99" s="135"/>
      <c r="BF99" s="136"/>
      <c r="BG99" s="133"/>
      <c r="BH99" s="134"/>
      <c r="BI99" s="135"/>
      <c r="BJ99" s="136"/>
      <c r="BK99" s="133"/>
      <c r="BL99" s="134"/>
      <c r="BM99" s="135"/>
      <c r="BN99" s="136"/>
      <c r="BO99" s="133"/>
      <c r="BP99" s="134"/>
      <c r="BQ99" s="135"/>
      <c r="BR99" s="136"/>
      <c r="BS99" s="133"/>
      <c r="BT99" s="134"/>
      <c r="BU99" s="135"/>
      <c r="BV99" s="136"/>
      <c r="BW99" s="133"/>
      <c r="BX99" s="134"/>
      <c r="BY99" s="135"/>
      <c r="BZ99" s="136"/>
      <c r="CA99" s="133"/>
      <c r="CB99" s="134"/>
      <c r="CC99" s="135"/>
      <c r="CD99" s="136"/>
      <c r="CE99" s="133"/>
      <c r="CF99" s="134"/>
      <c r="CG99" s="135"/>
      <c r="CH99" s="136"/>
      <c r="CI99" s="133"/>
      <c r="CJ99" s="134"/>
      <c r="CK99" s="135"/>
      <c r="CL99" s="136"/>
      <c r="CM99" s="133"/>
      <c r="CN99" s="134"/>
      <c r="CO99" s="135"/>
      <c r="CP99" s="136"/>
      <c r="CQ99" s="133"/>
      <c r="CR99" s="134"/>
      <c r="CS99" s="135"/>
      <c r="CT99" s="136"/>
      <c r="CU99" s="133"/>
      <c r="CV99" s="134"/>
      <c r="CW99" s="135"/>
      <c r="CX99" s="136"/>
      <c r="CZ99" s="235"/>
      <c r="DA99" s="238"/>
    </row>
    <row r="100" spans="1:105" s="137" customFormat="1" ht="8.4" x14ac:dyDescent="0.15">
      <c r="A100" s="129"/>
      <c r="B100" s="130"/>
      <c r="C100" s="131"/>
      <c r="D100" s="132"/>
      <c r="E100" s="179"/>
      <c r="F100" s="229"/>
      <c r="G100" s="133"/>
      <c r="H100" s="134"/>
      <c r="I100" s="135"/>
      <c r="J100" s="136"/>
      <c r="K100" s="133"/>
      <c r="L100" s="134"/>
      <c r="M100" s="135"/>
      <c r="N100" s="136"/>
      <c r="O100" s="133"/>
      <c r="P100" s="134"/>
      <c r="Q100" s="135"/>
      <c r="R100" s="136"/>
      <c r="S100" s="133"/>
      <c r="T100" s="134"/>
      <c r="U100" s="135"/>
      <c r="V100" s="136"/>
      <c r="W100" s="133"/>
      <c r="X100" s="134"/>
      <c r="Y100" s="135"/>
      <c r="Z100" s="136"/>
      <c r="AA100" s="133"/>
      <c r="AB100" s="134"/>
      <c r="AC100" s="135"/>
      <c r="AD100" s="136"/>
      <c r="AE100" s="133"/>
      <c r="AF100" s="134"/>
      <c r="AG100" s="135"/>
      <c r="AH100" s="136"/>
      <c r="AI100" s="133"/>
      <c r="AJ100" s="134"/>
      <c r="AK100" s="135"/>
      <c r="AL100" s="136"/>
      <c r="AM100" s="133"/>
      <c r="AN100" s="134"/>
      <c r="AO100" s="135"/>
      <c r="AP100" s="136"/>
      <c r="AQ100" s="133"/>
      <c r="AR100" s="134"/>
      <c r="AS100" s="135"/>
      <c r="AT100" s="136"/>
      <c r="AU100" s="133"/>
      <c r="AV100" s="134"/>
      <c r="AW100" s="135"/>
      <c r="AX100" s="136"/>
      <c r="AY100" s="133"/>
      <c r="AZ100" s="134"/>
      <c r="BA100" s="135"/>
      <c r="BB100" s="136"/>
      <c r="BC100" s="133"/>
      <c r="BD100" s="134"/>
      <c r="BE100" s="135"/>
      <c r="BF100" s="136"/>
      <c r="BG100" s="133"/>
      <c r="BH100" s="134"/>
      <c r="BI100" s="135"/>
      <c r="BJ100" s="136"/>
      <c r="BK100" s="133"/>
      <c r="BL100" s="134"/>
      <c r="BM100" s="135"/>
      <c r="BN100" s="136"/>
      <c r="BO100" s="133"/>
      <c r="BP100" s="134"/>
      <c r="BQ100" s="135"/>
      <c r="BR100" s="136"/>
      <c r="BS100" s="133"/>
      <c r="BT100" s="134"/>
      <c r="BU100" s="135"/>
      <c r="BV100" s="136"/>
      <c r="BW100" s="133"/>
      <c r="BX100" s="134"/>
      <c r="BY100" s="135"/>
      <c r="BZ100" s="136"/>
      <c r="CA100" s="133"/>
      <c r="CB100" s="134"/>
      <c r="CC100" s="135"/>
      <c r="CD100" s="136"/>
      <c r="CE100" s="133"/>
      <c r="CF100" s="134"/>
      <c r="CG100" s="135"/>
      <c r="CH100" s="136"/>
      <c r="CI100" s="133"/>
      <c r="CJ100" s="134"/>
      <c r="CK100" s="135"/>
      <c r="CL100" s="136"/>
      <c r="CM100" s="133"/>
      <c r="CN100" s="134"/>
      <c r="CO100" s="135"/>
      <c r="CP100" s="136"/>
      <c r="CQ100" s="133"/>
      <c r="CR100" s="134"/>
      <c r="CS100" s="135"/>
      <c r="CT100" s="136"/>
      <c r="CU100" s="133"/>
      <c r="CV100" s="134"/>
      <c r="CW100" s="135"/>
      <c r="CX100" s="136"/>
      <c r="CZ100" s="235"/>
      <c r="DA100" s="238"/>
    </row>
    <row r="101" spans="1:105" s="142" customFormat="1" ht="8.4" x14ac:dyDescent="0.15">
      <c r="A101" s="138"/>
      <c r="B101" s="78" t="s">
        <v>56</v>
      </c>
      <c r="C101" s="125">
        <f>Orçamentária!J1362</f>
        <v>0</v>
      </c>
      <c r="D101" s="139"/>
      <c r="E101" s="139"/>
      <c r="F101" s="230"/>
      <c r="G101" s="126">
        <f>(SUM(G9:G95)*(1+$C$99/100))</f>
        <v>0</v>
      </c>
      <c r="H101" s="140" t="e">
        <f>G101/($C$97+$C$101)</f>
        <v>#DIV/0!</v>
      </c>
      <c r="I101" s="127">
        <f>(SUM(I9:I95)*(1+$C$99/100))</f>
        <v>0</v>
      </c>
      <c r="J101" s="141" t="e">
        <f>I101/($D$97+$D$102)</f>
        <v>#DIV/0!</v>
      </c>
      <c r="K101" s="126">
        <f>(SUM(K9:K95)*(1+$C$99/100))</f>
        <v>0</v>
      </c>
      <c r="L101" s="140" t="e">
        <f>K101/($C$97+$C$101)</f>
        <v>#DIV/0!</v>
      </c>
      <c r="M101" s="127">
        <f>(SUM(M9:M95)*(1+$C$99/100))</f>
        <v>0</v>
      </c>
      <c r="N101" s="141" t="e">
        <f>M101/($D$97+$D$102)</f>
        <v>#DIV/0!</v>
      </c>
      <c r="O101" s="126">
        <f>(SUM(O9:O95)*(1+$C$99/100))</f>
        <v>0</v>
      </c>
      <c r="P101" s="140" t="e">
        <f>O101/($C$97+$C$101)</f>
        <v>#DIV/0!</v>
      </c>
      <c r="Q101" s="127">
        <f>(SUM(Q9:Q95)*(1+$C$99/100))</f>
        <v>0</v>
      </c>
      <c r="R101" s="141" t="e">
        <f>Q101/($D$97+$D$102)</f>
        <v>#DIV/0!</v>
      </c>
      <c r="S101" s="126">
        <f>(SUM(S9:S95)*(1+$C$99/100))</f>
        <v>0</v>
      </c>
      <c r="T101" s="140" t="e">
        <f>S101/($C$97+$C$101)</f>
        <v>#DIV/0!</v>
      </c>
      <c r="U101" s="127">
        <f>(SUM(U9:U95)*(1+$C$99/100))</f>
        <v>0</v>
      </c>
      <c r="V101" s="141" t="e">
        <f>U101/($D$97+$D$102)</f>
        <v>#DIV/0!</v>
      </c>
      <c r="W101" s="126">
        <f>(SUM(W9:W95)*(1+$C$99/100))</f>
        <v>0</v>
      </c>
      <c r="X101" s="140" t="e">
        <f>W101/($C$97+$C$101)</f>
        <v>#DIV/0!</v>
      </c>
      <c r="Y101" s="127">
        <f>(SUM(Y9:Y95)*(1+$C$99/100))</f>
        <v>0</v>
      </c>
      <c r="Z101" s="141" t="e">
        <f>Y101/($D$97+$D$102)</f>
        <v>#DIV/0!</v>
      </c>
      <c r="AA101" s="126">
        <f>(SUM(AA9:AA95)*(1+$C$99/100))</f>
        <v>0</v>
      </c>
      <c r="AB101" s="140" t="e">
        <f>AA101/($C$97+$C$101)</f>
        <v>#DIV/0!</v>
      </c>
      <c r="AC101" s="127">
        <f>(SUM(AC9:AC95)*(1+$C$99/100))</f>
        <v>0</v>
      </c>
      <c r="AD101" s="141" t="e">
        <f>AC101/($D$97+$D$102)</f>
        <v>#DIV/0!</v>
      </c>
      <c r="AE101" s="126">
        <f>(SUM(AE9:AE95)*(1+$C$99/100))</f>
        <v>0</v>
      </c>
      <c r="AF101" s="140" t="e">
        <f>AE101/($C$97+$C$101)</f>
        <v>#DIV/0!</v>
      </c>
      <c r="AG101" s="127">
        <f>(SUM(AG9:AG95)*(1+$C$99/100))</f>
        <v>0</v>
      </c>
      <c r="AH101" s="141" t="e">
        <f>AG101/($D$97+$D$102)</f>
        <v>#DIV/0!</v>
      </c>
      <c r="AI101" s="126">
        <f>(SUM(AI9:AI95)*(1+$C$99/100))</f>
        <v>0</v>
      </c>
      <c r="AJ101" s="140" t="e">
        <f>AI101/($C$97+$C$101)</f>
        <v>#DIV/0!</v>
      </c>
      <c r="AK101" s="127">
        <f>(SUM(AK9:AK95)*(1+$C$99/100))</f>
        <v>0</v>
      </c>
      <c r="AL101" s="141" t="e">
        <f>AK101/($D$97+$D$102)</f>
        <v>#DIV/0!</v>
      </c>
      <c r="AM101" s="126">
        <f>(SUM(AM9:AM95)*(1+$C$99/100))</f>
        <v>0</v>
      </c>
      <c r="AN101" s="140" t="e">
        <f>AM101/($C$97+$C$101)</f>
        <v>#DIV/0!</v>
      </c>
      <c r="AO101" s="127">
        <f>(SUM(AO9:AO95)*(1+$C$99/100))</f>
        <v>0</v>
      </c>
      <c r="AP101" s="141" t="e">
        <f>AO101/($D$97+$D$102)</f>
        <v>#DIV/0!</v>
      </c>
      <c r="AQ101" s="126">
        <f>(SUM(AQ9:AQ95)*(1+$C$99/100))</f>
        <v>0</v>
      </c>
      <c r="AR101" s="140" t="e">
        <f>AQ101/($C$97+$C$101)</f>
        <v>#DIV/0!</v>
      </c>
      <c r="AS101" s="127">
        <f>(SUM(AS9:AS95)*(1+$C$99/100))</f>
        <v>0</v>
      </c>
      <c r="AT101" s="141" t="e">
        <f>AS101/($D$97+$D$102)</f>
        <v>#DIV/0!</v>
      </c>
      <c r="AU101" s="126">
        <f>(SUM(AU9:AU95)*(1+$C$99/100))</f>
        <v>0</v>
      </c>
      <c r="AV101" s="140" t="e">
        <f>AU101/($C$97+$C$101)</f>
        <v>#DIV/0!</v>
      </c>
      <c r="AW101" s="127">
        <f>(SUM(AW9:AW95)*(1+$C$99/100))</f>
        <v>0</v>
      </c>
      <c r="AX101" s="141" t="e">
        <f>AW101/($D$97+$D$102)</f>
        <v>#DIV/0!</v>
      </c>
      <c r="AY101" s="126">
        <f>(SUM(AY9:AY95)*(1+$C$99/100))</f>
        <v>0</v>
      </c>
      <c r="AZ101" s="140" t="e">
        <f>AY101/($C$97+$C$101)</f>
        <v>#DIV/0!</v>
      </c>
      <c r="BA101" s="127">
        <f>(SUM(BA9:BA95)*(1+$C$99/100))</f>
        <v>0</v>
      </c>
      <c r="BB101" s="141" t="e">
        <f>BA101/($D$97+$D$102)</f>
        <v>#DIV/0!</v>
      </c>
      <c r="BC101" s="126">
        <f>(SUM(BC9:BC95)*(1+$C$99/100))</f>
        <v>0</v>
      </c>
      <c r="BD101" s="140" t="e">
        <f>BC101/($C$97+$C$101)</f>
        <v>#DIV/0!</v>
      </c>
      <c r="BE101" s="127">
        <f>(SUM(BE9:BE95)*(1+$C$99/100))</f>
        <v>0</v>
      </c>
      <c r="BF101" s="141" t="e">
        <f>BE101/($D$97+$D$102)</f>
        <v>#DIV/0!</v>
      </c>
      <c r="BG101" s="126">
        <f>(SUM(BG9:BG95)*(1+$C$99/100))</f>
        <v>0</v>
      </c>
      <c r="BH101" s="140" t="e">
        <f>BG101/($C$97+$C$101)</f>
        <v>#DIV/0!</v>
      </c>
      <c r="BI101" s="127">
        <f>(SUM(BI9:BI95)*(1+$C$99/100))</f>
        <v>0</v>
      </c>
      <c r="BJ101" s="141" t="e">
        <f>BI101/($D$97+$D$102)</f>
        <v>#DIV/0!</v>
      </c>
      <c r="BK101" s="126">
        <f>(SUM(BK9:BK95)*(1+$C$99/100))</f>
        <v>0</v>
      </c>
      <c r="BL101" s="140" t="e">
        <f>BK101/($C$97+$C$101)</f>
        <v>#DIV/0!</v>
      </c>
      <c r="BM101" s="127">
        <f>(SUM(BM9:BM95)*(1+$C$99/100))</f>
        <v>0</v>
      </c>
      <c r="BN101" s="141" t="e">
        <f>BM101/($D$97+$D$102)</f>
        <v>#DIV/0!</v>
      </c>
      <c r="BO101" s="126">
        <f>(SUM(BO9:BO95)*(1+$C$99/100))</f>
        <v>0</v>
      </c>
      <c r="BP101" s="140" t="e">
        <f>BO101/($C$97+$C$101)</f>
        <v>#DIV/0!</v>
      </c>
      <c r="BQ101" s="127">
        <f>(SUM(BQ9:BQ95)*(1+$C$99/100))</f>
        <v>0</v>
      </c>
      <c r="BR101" s="141" t="e">
        <f>BQ101/($D$97+$D$102)</f>
        <v>#DIV/0!</v>
      </c>
      <c r="BS101" s="126">
        <f>(SUM(BS9:BS95)*(1+$C$99/100))</f>
        <v>0</v>
      </c>
      <c r="BT101" s="140" t="e">
        <f>BS101/($C$97+$C$101)</f>
        <v>#DIV/0!</v>
      </c>
      <c r="BU101" s="127">
        <f>(SUM(BU9:BU95)*(1+$C$99/100))</f>
        <v>0</v>
      </c>
      <c r="BV101" s="141" t="e">
        <f>BU101/($D$97+$D$102)</f>
        <v>#DIV/0!</v>
      </c>
      <c r="BW101" s="126">
        <f>(SUM(BW9:BW95)*(1+$C$99/100))</f>
        <v>0</v>
      </c>
      <c r="BX101" s="140" t="e">
        <f>BW101/($C$97+$C$101)</f>
        <v>#DIV/0!</v>
      </c>
      <c r="BY101" s="127">
        <f>(SUM(BY9:BY95)*(1+$C$99/100))</f>
        <v>0</v>
      </c>
      <c r="BZ101" s="141" t="e">
        <f>BY101/($D$97+$D$102)</f>
        <v>#DIV/0!</v>
      </c>
      <c r="CA101" s="126">
        <f>(SUM(CA9:CA95)*(1+$C$99/100))</f>
        <v>0</v>
      </c>
      <c r="CB101" s="140" t="e">
        <f>CA101/($C$97+$C$101)</f>
        <v>#DIV/0!</v>
      </c>
      <c r="CC101" s="127">
        <f>(SUM(CC9:CC95)*(1+$C$99/100))</f>
        <v>0</v>
      </c>
      <c r="CD101" s="141" t="e">
        <f>CC101/($D$97+$D$102)</f>
        <v>#DIV/0!</v>
      </c>
      <c r="CE101" s="126">
        <f>(SUM(CE9:CE95)*(1+$C$99/100))</f>
        <v>0</v>
      </c>
      <c r="CF101" s="140" t="e">
        <f>CE101/($C$97+$C$101)</f>
        <v>#DIV/0!</v>
      </c>
      <c r="CG101" s="127">
        <f>(SUM(CG9:CG95)*(1+$C$99/100))</f>
        <v>0</v>
      </c>
      <c r="CH101" s="141" t="e">
        <f>CG101/($D$97+$D$102)</f>
        <v>#DIV/0!</v>
      </c>
      <c r="CI101" s="126">
        <f>(SUM(CI9:CI95)*(1+$C$99/100))</f>
        <v>0</v>
      </c>
      <c r="CJ101" s="140" t="e">
        <f>CI101/($C$97+$C$101)</f>
        <v>#DIV/0!</v>
      </c>
      <c r="CK101" s="127">
        <f>(SUM(CK9:CK95)*(1+$C$99/100))</f>
        <v>0</v>
      </c>
      <c r="CL101" s="141" t="e">
        <f>CK101/($D$97+$D$102)</f>
        <v>#DIV/0!</v>
      </c>
      <c r="CM101" s="126">
        <f>(SUM(CM9:CM95)*(1+$C$99/100))</f>
        <v>0</v>
      </c>
      <c r="CN101" s="140" t="e">
        <f>CM101/($C$97+$C$101)</f>
        <v>#DIV/0!</v>
      </c>
      <c r="CO101" s="127">
        <f>(SUM(CO9:CO95)*(1+$C$99/100))</f>
        <v>0</v>
      </c>
      <c r="CP101" s="141" t="e">
        <f>CO101/($D$97+$D$102)</f>
        <v>#DIV/0!</v>
      </c>
      <c r="CQ101" s="126">
        <f>(SUM(CQ9:CQ95)*(1+$C$99/100))</f>
        <v>0</v>
      </c>
      <c r="CR101" s="140" t="e">
        <f>CQ101/($C$97+$C$101)</f>
        <v>#DIV/0!</v>
      </c>
      <c r="CS101" s="127">
        <f>(SUM(CS9:CS95)*(1+$C$99/100))</f>
        <v>0</v>
      </c>
      <c r="CT101" s="141" t="e">
        <f>CS101/($D$97+$D$102)</f>
        <v>#DIV/0!</v>
      </c>
      <c r="CU101" s="126">
        <f>(SUM(CU9:CU95)*(1+$C$99/100))</f>
        <v>0</v>
      </c>
      <c r="CV101" s="140" t="e">
        <f>CU101/($C$97+$C$101)</f>
        <v>#DIV/0!</v>
      </c>
      <c r="CW101" s="127">
        <f>(SUM(CW9:CW95)*(1+$C$99/100))</f>
        <v>0</v>
      </c>
      <c r="CX101" s="141" t="e">
        <f>CW101/($D$97+$D$102)</f>
        <v>#DIV/0!</v>
      </c>
      <c r="CZ101" s="242" t="e">
        <f>H101+L101+P101+T101+X101+AB101+AF101+AJ101+AN101+AR101+AV101+AZ101+BD101+BH101+BL101+BP101+BT101+BX101+CB101+CF101+CJ101+CN101+CR101+CV101</f>
        <v>#DIV/0!</v>
      </c>
      <c r="DA101" s="243" t="e">
        <f>J101+N101+R101+V101+Z101+AD101+AH101+AL101+AP101+AT101+AX101+BB101+BF101+BJ101+BN101+BR101+BV101+BZ101+CD101+CH101+CL101+CP101+CT101+CX101</f>
        <v>#DIV/0!</v>
      </c>
    </row>
    <row r="102" spans="1:105" s="142" customFormat="1" ht="8.4" x14ac:dyDescent="0.15">
      <c r="A102" s="138"/>
      <c r="B102" s="78" t="s">
        <v>57</v>
      </c>
      <c r="C102" s="143"/>
      <c r="D102" s="125">
        <f>Orçamentária!K1363</f>
        <v>0</v>
      </c>
      <c r="F102" s="230"/>
      <c r="G102" s="144"/>
      <c r="H102" s="145"/>
      <c r="K102" s="144"/>
      <c r="L102" s="145"/>
      <c r="O102" s="144"/>
      <c r="P102" s="145"/>
      <c r="S102" s="144"/>
      <c r="T102" s="145"/>
      <c r="U102" s="117"/>
      <c r="V102" s="146"/>
      <c r="W102" s="144"/>
      <c r="X102" s="145"/>
      <c r="AA102" s="144"/>
      <c r="AB102" s="145"/>
      <c r="AC102" s="117"/>
      <c r="AD102" s="146"/>
      <c r="AE102" s="144"/>
      <c r="AF102" s="145"/>
      <c r="AI102" s="144"/>
      <c r="AJ102" s="145"/>
      <c r="AM102" s="144"/>
      <c r="AN102" s="145"/>
      <c r="AQ102" s="144"/>
      <c r="AR102" s="145"/>
      <c r="AS102" s="117"/>
      <c r="AT102" s="146"/>
      <c r="AU102" s="144"/>
      <c r="AV102" s="145"/>
      <c r="AY102" s="144"/>
      <c r="AZ102" s="145"/>
      <c r="BA102" s="117"/>
      <c r="BB102" s="146"/>
      <c r="BC102" s="144"/>
      <c r="BD102" s="145"/>
      <c r="BG102" s="144"/>
      <c r="BH102" s="145"/>
      <c r="BK102" s="144"/>
      <c r="BL102" s="145"/>
      <c r="BO102" s="144"/>
      <c r="BP102" s="145"/>
      <c r="BQ102" s="117"/>
      <c r="BR102" s="146"/>
      <c r="BS102" s="144"/>
      <c r="BT102" s="145"/>
      <c r="BW102" s="144"/>
      <c r="BX102" s="145"/>
      <c r="BY102" s="117"/>
      <c r="BZ102" s="146"/>
      <c r="CA102" s="144"/>
      <c r="CB102" s="145"/>
      <c r="CE102" s="144"/>
      <c r="CF102" s="145"/>
      <c r="CI102" s="144"/>
      <c r="CJ102" s="145"/>
      <c r="CM102" s="144"/>
      <c r="CN102" s="145"/>
      <c r="CO102" s="117"/>
      <c r="CP102" s="146"/>
      <c r="CQ102" s="144"/>
      <c r="CR102" s="145"/>
      <c r="CU102" s="144"/>
      <c r="CV102" s="145"/>
      <c r="CW102" s="117"/>
      <c r="CX102" s="146"/>
      <c r="CZ102" s="239"/>
      <c r="DA102" s="237"/>
    </row>
    <row r="103" spans="1:105" s="142" customFormat="1" ht="9" thickBot="1" x14ac:dyDescent="0.2">
      <c r="A103" s="147"/>
      <c r="B103" s="148" t="s">
        <v>58</v>
      </c>
      <c r="C103" s="149"/>
      <c r="D103" s="150"/>
      <c r="E103" s="151">
        <f>C97+D97+C101+D102</f>
        <v>0</v>
      </c>
      <c r="F103" s="231"/>
      <c r="G103" s="152"/>
      <c r="H103" s="153"/>
      <c r="I103" s="154"/>
      <c r="J103" s="155"/>
      <c r="K103" s="152"/>
      <c r="L103" s="153"/>
      <c r="M103" s="154"/>
      <c r="N103" s="155"/>
      <c r="O103" s="152"/>
      <c r="P103" s="153"/>
      <c r="Q103" s="154"/>
      <c r="R103" s="155"/>
      <c r="S103" s="152"/>
      <c r="T103" s="153"/>
      <c r="U103" s="154"/>
      <c r="V103" s="155"/>
      <c r="W103" s="152"/>
      <c r="X103" s="153"/>
      <c r="Y103" s="154"/>
      <c r="Z103" s="155"/>
      <c r="AA103" s="152"/>
      <c r="AB103" s="153"/>
      <c r="AC103" s="154"/>
      <c r="AD103" s="155"/>
      <c r="AE103" s="152"/>
      <c r="AF103" s="153"/>
      <c r="AG103" s="154"/>
      <c r="AH103" s="155"/>
      <c r="AI103" s="152"/>
      <c r="AJ103" s="153"/>
      <c r="AK103" s="154"/>
      <c r="AL103" s="155"/>
      <c r="AM103" s="152"/>
      <c r="AN103" s="153"/>
      <c r="AO103" s="154"/>
      <c r="AP103" s="155"/>
      <c r="AQ103" s="152"/>
      <c r="AR103" s="153"/>
      <c r="AS103" s="154"/>
      <c r="AT103" s="155"/>
      <c r="AU103" s="152"/>
      <c r="AV103" s="153"/>
      <c r="AW103" s="154"/>
      <c r="AX103" s="155"/>
      <c r="AY103" s="152"/>
      <c r="AZ103" s="153"/>
      <c r="BA103" s="154"/>
      <c r="BB103" s="155"/>
      <c r="BC103" s="152"/>
      <c r="BD103" s="153"/>
      <c r="BE103" s="154"/>
      <c r="BF103" s="155"/>
      <c r="BG103" s="152"/>
      <c r="BH103" s="153"/>
      <c r="BI103" s="154"/>
      <c r="BJ103" s="155"/>
      <c r="BK103" s="152"/>
      <c r="BL103" s="153"/>
      <c r="BM103" s="154"/>
      <c r="BN103" s="155"/>
      <c r="BO103" s="152"/>
      <c r="BP103" s="153"/>
      <c r="BQ103" s="154"/>
      <c r="BR103" s="155"/>
      <c r="BS103" s="152"/>
      <c r="BT103" s="153"/>
      <c r="BU103" s="154"/>
      <c r="BV103" s="155"/>
      <c r="BW103" s="152"/>
      <c r="BX103" s="153"/>
      <c r="BY103" s="154"/>
      <c r="BZ103" s="155"/>
      <c r="CA103" s="152"/>
      <c r="CB103" s="153"/>
      <c r="CC103" s="154"/>
      <c r="CD103" s="155"/>
      <c r="CE103" s="152"/>
      <c r="CF103" s="153"/>
      <c r="CG103" s="154"/>
      <c r="CH103" s="155"/>
      <c r="CI103" s="152"/>
      <c r="CJ103" s="153"/>
      <c r="CK103" s="154"/>
      <c r="CL103" s="155"/>
      <c r="CM103" s="152"/>
      <c r="CN103" s="153"/>
      <c r="CO103" s="154"/>
      <c r="CP103" s="155"/>
      <c r="CQ103" s="152"/>
      <c r="CR103" s="153"/>
      <c r="CS103" s="154"/>
      <c r="CT103" s="155"/>
      <c r="CU103" s="152"/>
      <c r="CV103" s="153"/>
      <c r="CW103" s="154"/>
      <c r="CX103" s="155"/>
      <c r="CZ103" s="239"/>
      <c r="DA103" s="237"/>
    </row>
    <row r="104" spans="1:105" s="142" customFormat="1" ht="9" thickBot="1" x14ac:dyDescent="0.2">
      <c r="A104" s="147"/>
      <c r="B104" s="148" t="s">
        <v>59</v>
      </c>
      <c r="C104" s="149"/>
      <c r="D104" s="150"/>
      <c r="E104" s="150"/>
      <c r="F104" s="231"/>
      <c r="G104" s="152"/>
      <c r="H104" s="153"/>
      <c r="I104" s="156">
        <f>I101+G101</f>
        <v>0</v>
      </c>
      <c r="J104" s="157" t="e">
        <f>I104/$E$103</f>
        <v>#DIV/0!</v>
      </c>
      <c r="K104" s="152"/>
      <c r="L104" s="153"/>
      <c r="M104" s="156">
        <f>M101+K101</f>
        <v>0</v>
      </c>
      <c r="N104" s="157" t="e">
        <f>M104/$E$103</f>
        <v>#DIV/0!</v>
      </c>
      <c r="O104" s="152"/>
      <c r="P104" s="153"/>
      <c r="Q104" s="156">
        <f>Q101+O101</f>
        <v>0</v>
      </c>
      <c r="R104" s="157" t="e">
        <f>Q104/$E$103</f>
        <v>#DIV/0!</v>
      </c>
      <c r="S104" s="152"/>
      <c r="T104" s="153"/>
      <c r="U104" s="156">
        <f>U101+S101</f>
        <v>0</v>
      </c>
      <c r="V104" s="157" t="e">
        <f>U104/$E$103</f>
        <v>#DIV/0!</v>
      </c>
      <c r="W104" s="152"/>
      <c r="X104" s="153"/>
      <c r="Y104" s="156">
        <f>Y101+W101</f>
        <v>0</v>
      </c>
      <c r="Z104" s="157" t="e">
        <f>Y104/$E$103</f>
        <v>#DIV/0!</v>
      </c>
      <c r="AA104" s="152"/>
      <c r="AB104" s="153"/>
      <c r="AC104" s="156">
        <f>AC101+AA101</f>
        <v>0</v>
      </c>
      <c r="AD104" s="157" t="e">
        <f>AC104/$E$103</f>
        <v>#DIV/0!</v>
      </c>
      <c r="AE104" s="152"/>
      <c r="AF104" s="153"/>
      <c r="AG104" s="156">
        <f>AG101+AE101</f>
        <v>0</v>
      </c>
      <c r="AH104" s="157" t="e">
        <f>AG104/$E$103</f>
        <v>#DIV/0!</v>
      </c>
      <c r="AI104" s="152"/>
      <c r="AJ104" s="153"/>
      <c r="AK104" s="156">
        <f>AK101+AI101</f>
        <v>0</v>
      </c>
      <c r="AL104" s="157" t="e">
        <f>AK104/$E$103</f>
        <v>#DIV/0!</v>
      </c>
      <c r="AM104" s="152"/>
      <c r="AN104" s="153"/>
      <c r="AO104" s="156">
        <f>AO101+AM101</f>
        <v>0</v>
      </c>
      <c r="AP104" s="157" t="e">
        <f>AO104/$E$103</f>
        <v>#DIV/0!</v>
      </c>
      <c r="AQ104" s="152"/>
      <c r="AR104" s="153"/>
      <c r="AS104" s="156">
        <f>AS101+AQ101</f>
        <v>0</v>
      </c>
      <c r="AT104" s="157" t="e">
        <f>AS104/$E$103</f>
        <v>#DIV/0!</v>
      </c>
      <c r="AU104" s="152"/>
      <c r="AV104" s="153"/>
      <c r="AW104" s="156">
        <f>AW101+AU101</f>
        <v>0</v>
      </c>
      <c r="AX104" s="157" t="e">
        <f>AW104/$E$103</f>
        <v>#DIV/0!</v>
      </c>
      <c r="AY104" s="152"/>
      <c r="AZ104" s="153"/>
      <c r="BA104" s="156">
        <f>BA101+AY101</f>
        <v>0</v>
      </c>
      <c r="BB104" s="157" t="e">
        <f>BA104/$E$103</f>
        <v>#DIV/0!</v>
      </c>
      <c r="BC104" s="152"/>
      <c r="BD104" s="153"/>
      <c r="BE104" s="156">
        <f>BE101+BC101</f>
        <v>0</v>
      </c>
      <c r="BF104" s="157" t="e">
        <f>BE104/$E$103</f>
        <v>#DIV/0!</v>
      </c>
      <c r="BG104" s="152"/>
      <c r="BH104" s="153"/>
      <c r="BI104" s="156">
        <f>BI101+BG101</f>
        <v>0</v>
      </c>
      <c r="BJ104" s="157" t="e">
        <f>BI104/$E$103</f>
        <v>#DIV/0!</v>
      </c>
      <c r="BK104" s="152"/>
      <c r="BL104" s="153"/>
      <c r="BM104" s="156">
        <f>BM101+BK101</f>
        <v>0</v>
      </c>
      <c r="BN104" s="157" t="e">
        <f>BM104/$E$103</f>
        <v>#DIV/0!</v>
      </c>
      <c r="BO104" s="152"/>
      <c r="BP104" s="153"/>
      <c r="BQ104" s="156">
        <f>BQ101+BO101</f>
        <v>0</v>
      </c>
      <c r="BR104" s="157" t="e">
        <f>BQ104/$E$103</f>
        <v>#DIV/0!</v>
      </c>
      <c r="BS104" s="152"/>
      <c r="BT104" s="153"/>
      <c r="BU104" s="156">
        <f>BU101+BS101</f>
        <v>0</v>
      </c>
      <c r="BV104" s="157" t="e">
        <f>BU104/$E$103</f>
        <v>#DIV/0!</v>
      </c>
      <c r="BW104" s="152"/>
      <c r="BX104" s="153"/>
      <c r="BY104" s="156">
        <f>BY101+BW101</f>
        <v>0</v>
      </c>
      <c r="BZ104" s="157" t="e">
        <f>BY104/$E$103</f>
        <v>#DIV/0!</v>
      </c>
      <c r="CA104" s="152"/>
      <c r="CB104" s="153"/>
      <c r="CC104" s="156">
        <f>CC101+CA101</f>
        <v>0</v>
      </c>
      <c r="CD104" s="157" t="e">
        <f>CC104/$E$103</f>
        <v>#DIV/0!</v>
      </c>
      <c r="CE104" s="152"/>
      <c r="CF104" s="153"/>
      <c r="CG104" s="156">
        <f>CG101+CE101</f>
        <v>0</v>
      </c>
      <c r="CH104" s="157" t="e">
        <f>CG104/$E$103</f>
        <v>#DIV/0!</v>
      </c>
      <c r="CI104" s="152"/>
      <c r="CJ104" s="153"/>
      <c r="CK104" s="156">
        <f>CK101+CI101</f>
        <v>0</v>
      </c>
      <c r="CL104" s="157" t="e">
        <f>CK104/$E$103</f>
        <v>#DIV/0!</v>
      </c>
      <c r="CM104" s="152"/>
      <c r="CN104" s="153"/>
      <c r="CO104" s="156">
        <f>CO101+CM101</f>
        <v>0</v>
      </c>
      <c r="CP104" s="157" t="e">
        <f>CO104/$E$103</f>
        <v>#DIV/0!</v>
      </c>
      <c r="CQ104" s="152"/>
      <c r="CR104" s="153"/>
      <c r="CS104" s="156">
        <f>CS101+CQ101</f>
        <v>0</v>
      </c>
      <c r="CT104" s="157" t="e">
        <f>CS104/$E$103</f>
        <v>#DIV/0!</v>
      </c>
      <c r="CU104" s="152"/>
      <c r="CV104" s="153"/>
      <c r="CW104" s="156">
        <f>CW101+CU101</f>
        <v>0</v>
      </c>
      <c r="CX104" s="157" t="e">
        <f>CW104/$E$103</f>
        <v>#DIV/0!</v>
      </c>
      <c r="CZ104" s="239"/>
      <c r="DA104" s="237"/>
    </row>
    <row r="105" spans="1:105" s="142" customFormat="1" ht="9" thickBot="1" x14ac:dyDescent="0.2">
      <c r="A105" s="147"/>
      <c r="B105" s="148" t="s">
        <v>60</v>
      </c>
      <c r="C105" s="149"/>
      <c r="D105" s="150"/>
      <c r="E105" s="150"/>
      <c r="F105" s="231"/>
      <c r="G105" s="152"/>
      <c r="H105" s="153"/>
      <c r="I105" s="156">
        <f>I104</f>
        <v>0</v>
      </c>
      <c r="J105" s="157" t="e">
        <f>J104</f>
        <v>#DIV/0!</v>
      </c>
      <c r="K105" s="152"/>
      <c r="L105" s="153"/>
      <c r="M105" s="156">
        <f>I105+M104</f>
        <v>0</v>
      </c>
      <c r="N105" s="157" t="e">
        <f>M105/$E$103</f>
        <v>#DIV/0!</v>
      </c>
      <c r="O105" s="152"/>
      <c r="P105" s="153"/>
      <c r="Q105" s="156">
        <f>M105+Q104</f>
        <v>0</v>
      </c>
      <c r="R105" s="157" t="e">
        <f>Q105/$E$103</f>
        <v>#DIV/0!</v>
      </c>
      <c r="S105" s="152"/>
      <c r="T105" s="153"/>
      <c r="U105" s="156">
        <f>Q105+U104</f>
        <v>0</v>
      </c>
      <c r="V105" s="157" t="e">
        <f>U105/$E$103</f>
        <v>#DIV/0!</v>
      </c>
      <c r="W105" s="152"/>
      <c r="X105" s="153"/>
      <c r="Y105" s="156">
        <f>U105+Y104</f>
        <v>0</v>
      </c>
      <c r="Z105" s="157" t="e">
        <f>Y105/$E$103</f>
        <v>#DIV/0!</v>
      </c>
      <c r="AA105" s="152"/>
      <c r="AB105" s="153"/>
      <c r="AC105" s="156">
        <f>Y105+AC104</f>
        <v>0</v>
      </c>
      <c r="AD105" s="157" t="e">
        <f>AC105/$E$103</f>
        <v>#DIV/0!</v>
      </c>
      <c r="AE105" s="152"/>
      <c r="AF105" s="153"/>
      <c r="AG105" s="156">
        <f>AC105+AG104</f>
        <v>0</v>
      </c>
      <c r="AH105" s="157" t="e">
        <f>AH104</f>
        <v>#DIV/0!</v>
      </c>
      <c r="AI105" s="152"/>
      <c r="AJ105" s="153"/>
      <c r="AK105" s="156">
        <f>AG105+AK104</f>
        <v>0</v>
      </c>
      <c r="AL105" s="157" t="e">
        <f>AK105/$E$103</f>
        <v>#DIV/0!</v>
      </c>
      <c r="AM105" s="152"/>
      <c r="AN105" s="153"/>
      <c r="AO105" s="156">
        <f>AK105+AO104</f>
        <v>0</v>
      </c>
      <c r="AP105" s="157" t="e">
        <f>AO105/$E$103</f>
        <v>#DIV/0!</v>
      </c>
      <c r="AQ105" s="152"/>
      <c r="AR105" s="153"/>
      <c r="AS105" s="156">
        <f>AO105+AS104</f>
        <v>0</v>
      </c>
      <c r="AT105" s="157" t="e">
        <f>AS105/$E$103</f>
        <v>#DIV/0!</v>
      </c>
      <c r="AU105" s="152"/>
      <c r="AV105" s="153"/>
      <c r="AW105" s="156">
        <f>AS105+AW104</f>
        <v>0</v>
      </c>
      <c r="AX105" s="157" t="e">
        <f>AW105/$E$103</f>
        <v>#DIV/0!</v>
      </c>
      <c r="AY105" s="152"/>
      <c r="AZ105" s="153"/>
      <c r="BA105" s="156">
        <f>AW105+BA104</f>
        <v>0</v>
      </c>
      <c r="BB105" s="157" t="e">
        <f>BA105/$E$103</f>
        <v>#DIV/0!</v>
      </c>
      <c r="BC105" s="152"/>
      <c r="BD105" s="153"/>
      <c r="BE105" s="156">
        <f>BA105+BE104</f>
        <v>0</v>
      </c>
      <c r="BF105" s="157" t="e">
        <f>BF104</f>
        <v>#DIV/0!</v>
      </c>
      <c r="BG105" s="152"/>
      <c r="BH105" s="153"/>
      <c r="BI105" s="156">
        <f>BE105+BI104</f>
        <v>0</v>
      </c>
      <c r="BJ105" s="157" t="e">
        <f>BI105/$E$103</f>
        <v>#DIV/0!</v>
      </c>
      <c r="BK105" s="152"/>
      <c r="BL105" s="153"/>
      <c r="BM105" s="156">
        <f>BI105+BM104</f>
        <v>0</v>
      </c>
      <c r="BN105" s="157" t="e">
        <f>BM105/$E$103</f>
        <v>#DIV/0!</v>
      </c>
      <c r="BO105" s="152"/>
      <c r="BP105" s="153"/>
      <c r="BQ105" s="156">
        <f>BM105+BQ104</f>
        <v>0</v>
      </c>
      <c r="BR105" s="157" t="e">
        <f>BQ105/$E$103</f>
        <v>#DIV/0!</v>
      </c>
      <c r="BS105" s="152"/>
      <c r="BT105" s="153"/>
      <c r="BU105" s="156">
        <f>BQ105+BU104</f>
        <v>0</v>
      </c>
      <c r="BV105" s="157" t="e">
        <f>BU105/$E$103</f>
        <v>#DIV/0!</v>
      </c>
      <c r="BW105" s="152"/>
      <c r="BX105" s="153"/>
      <c r="BY105" s="156">
        <f>BU105+BY104</f>
        <v>0</v>
      </c>
      <c r="BZ105" s="157" t="e">
        <f>BY105/$E$103</f>
        <v>#DIV/0!</v>
      </c>
      <c r="CA105" s="152"/>
      <c r="CB105" s="153"/>
      <c r="CC105" s="156">
        <f>BY105+CC104</f>
        <v>0</v>
      </c>
      <c r="CD105" s="157" t="e">
        <f>CD104</f>
        <v>#DIV/0!</v>
      </c>
      <c r="CE105" s="152"/>
      <c r="CF105" s="153"/>
      <c r="CG105" s="156">
        <f>CC105+CG104</f>
        <v>0</v>
      </c>
      <c r="CH105" s="157" t="e">
        <f>CG105/$E$103</f>
        <v>#DIV/0!</v>
      </c>
      <c r="CI105" s="152"/>
      <c r="CJ105" s="153"/>
      <c r="CK105" s="156">
        <f>CG105+CK104</f>
        <v>0</v>
      </c>
      <c r="CL105" s="157" t="e">
        <f>CK105/$E$103</f>
        <v>#DIV/0!</v>
      </c>
      <c r="CM105" s="152"/>
      <c r="CN105" s="153"/>
      <c r="CO105" s="156">
        <f>CK105+CO104</f>
        <v>0</v>
      </c>
      <c r="CP105" s="157" t="e">
        <f>CO105/$E$103</f>
        <v>#DIV/0!</v>
      </c>
      <c r="CQ105" s="152"/>
      <c r="CR105" s="153"/>
      <c r="CS105" s="156">
        <f>CO105+CS104</f>
        <v>0</v>
      </c>
      <c r="CT105" s="157" t="e">
        <f>CS105/$E$103</f>
        <v>#DIV/0!</v>
      </c>
      <c r="CU105" s="152"/>
      <c r="CV105" s="153"/>
      <c r="CW105" s="156">
        <f>CS105+CW104</f>
        <v>0</v>
      </c>
      <c r="CX105" s="157" t="e">
        <f>CW105/$E$103</f>
        <v>#DIV/0!</v>
      </c>
      <c r="CZ105" s="240"/>
      <c r="DA105" s="241"/>
    </row>
    <row r="106" spans="1:105" x14ac:dyDescent="0.25">
      <c r="E106" s="158"/>
    </row>
    <row r="107" spans="1:105" x14ac:dyDescent="0.25">
      <c r="E107" s="158"/>
    </row>
    <row r="108" spans="1:105" x14ac:dyDescent="0.25">
      <c r="B108" s="216" t="s">
        <v>225</v>
      </c>
      <c r="E108" s="74"/>
    </row>
    <row r="109" spans="1:105" x14ac:dyDescent="0.25">
      <c r="B109" s="216" t="s">
        <v>226</v>
      </c>
      <c r="E109" s="74"/>
    </row>
  </sheetData>
  <conditionalFormatting sqref="CZ9:DA9 CZ16:DA18 CZ43:DA49 CZ94:DA101 CZ25:DA34">
    <cfRule type="cellIs" dxfId="12" priority="13" operator="greaterThan">
      <formula>100%</formula>
    </cfRule>
  </conditionalFormatting>
  <conditionalFormatting sqref="CZ8:DA8">
    <cfRule type="cellIs" dxfId="11" priority="12" operator="greaterThan">
      <formula>100%</formula>
    </cfRule>
  </conditionalFormatting>
  <conditionalFormatting sqref="CZ10:DA14">
    <cfRule type="cellIs" dxfId="10" priority="11" operator="greaterThan">
      <formula>100%</formula>
    </cfRule>
  </conditionalFormatting>
  <conditionalFormatting sqref="CZ15:DA15">
    <cfRule type="cellIs" dxfId="9" priority="10" operator="greaterThan">
      <formula>100%</formula>
    </cfRule>
  </conditionalFormatting>
  <conditionalFormatting sqref="CZ35:DA42">
    <cfRule type="cellIs" dxfId="8" priority="9" operator="greaterThan">
      <formula>100%</formula>
    </cfRule>
  </conditionalFormatting>
  <conditionalFormatting sqref="CZ57:DA63">
    <cfRule type="cellIs" dxfId="7" priority="8" operator="greaterThan">
      <formula>100%</formula>
    </cfRule>
  </conditionalFormatting>
  <conditionalFormatting sqref="CZ50:DA56">
    <cfRule type="cellIs" dxfId="6" priority="7" operator="greaterThan">
      <formula>100%</formula>
    </cfRule>
  </conditionalFormatting>
  <conditionalFormatting sqref="CZ71:DA77">
    <cfRule type="cellIs" dxfId="5" priority="6" operator="greaterThan">
      <formula>100%</formula>
    </cfRule>
  </conditionalFormatting>
  <conditionalFormatting sqref="CZ64:DA70">
    <cfRule type="cellIs" dxfId="4" priority="5" operator="greaterThan">
      <formula>100%</formula>
    </cfRule>
  </conditionalFormatting>
  <conditionalFormatting sqref="CZ85:DA91">
    <cfRule type="cellIs" dxfId="3" priority="4" operator="greaterThan">
      <formula>100%</formula>
    </cfRule>
  </conditionalFormatting>
  <conditionalFormatting sqref="CZ78:DA84">
    <cfRule type="cellIs" dxfId="2" priority="3" operator="greaterThan">
      <formula>100%</formula>
    </cfRule>
  </conditionalFormatting>
  <conditionalFormatting sqref="CZ92:DA93">
    <cfRule type="cellIs" dxfId="1" priority="2" operator="greaterThan">
      <formula>100%</formula>
    </cfRule>
  </conditionalFormatting>
  <conditionalFormatting sqref="CZ19:DA24">
    <cfRule type="cellIs" dxfId="0" priority="1" operator="greaterThan">
      <formula>100%</formula>
    </cfRule>
  </conditionalFormatting>
  <printOptions horizontalCentered="1" verticalCentered="1"/>
  <pageMargins left="0.35433070866141736" right="0.15748031496062992" top="1.4566929133858268" bottom="0.43307086614173229" header="0.39370078740157483" footer="0.19685039370078741"/>
  <pageSetup paperSize="9" fitToWidth="0" orientation="landscape" r:id="rId1"/>
  <headerFooter alignWithMargins="0">
    <oddHeader>&amp;L&amp;G</oddHeader>
    <oddFooter>&amp;L&amp;"Arial,Negrito"Inclui Planilhas:&amp;"Arial,Normal"
Construção novo Bloco de Hospedagem - Sesc/SC/DR/DAS/GIN
&amp;R&amp;8Página &amp;P/&amp;N</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Orçamentária</vt:lpstr>
      <vt:lpstr>Cronograma Físico Finaceiro</vt:lpstr>
      <vt:lpstr>'Cronograma Físico Finaceiro'!Area_de_impressao</vt:lpstr>
      <vt:lpstr>Orçamentária!Area_de_impressao</vt:lpstr>
      <vt:lpstr>'Cronograma Físico Finaceiro'!Titulos_de_impressao</vt:lpstr>
      <vt:lpstr>Orçamentária!Titulos_de_impressao</vt:lpstr>
    </vt:vector>
  </TitlesOfParts>
  <Company>SESC</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SESC</dc:creator>
  <cp:lastModifiedBy>MARCELLO FARIAS RODRIGUES</cp:lastModifiedBy>
  <cp:revision/>
  <cp:lastPrinted>2025-04-07T17:55:36Z</cp:lastPrinted>
  <dcterms:created xsi:type="dcterms:W3CDTF">2001-02-15T17:16:09Z</dcterms:created>
  <dcterms:modified xsi:type="dcterms:W3CDTF">2025-05-30T17:21:38Z</dcterms:modified>
</cp:coreProperties>
</file>